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paschalislemonis/Desktop/"/>
    </mc:Choice>
  </mc:AlternateContent>
  <xr:revisionPtr revIDLastSave="0" documentId="8_{D045282A-7B72-2840-8740-92CEA99AA548}" xr6:coauthVersionLast="47" xr6:coauthVersionMax="47" xr10:uidLastSave="{00000000-0000-0000-0000-000000000000}"/>
  <bookViews>
    <workbookView xWindow="0" yWindow="460" windowWidth="23260" windowHeight="12580" tabRatio="889" activeTab="1" xr2:uid="{00000000-000D-0000-FFFF-FFFF00000000}"/>
  </bookViews>
  <sheets>
    <sheet name="ΓΕΝ. ΕΚΜΕΤΑΛΛΕΥΣΗ ΕΛΠ" sheetId="16" r:id="rId1"/>
    <sheet name="ΙΣΟΛΟΓΙΣΜΟΣ ΕΛΠ 31.12.2021" sheetId="15" r:id="rId2"/>
  </sheets>
  <definedNames>
    <definedName name="_Toc486947993" localSheetId="1">'ΙΣΟΛΟΓΙΣΜΟΣ ΕΛΠ 31.12.2021'!#REF!</definedName>
    <definedName name="_xlnm.Print_Area" localSheetId="1">'ΙΣΟΛΟΓΙΣΜΟΣ ΕΛΠ 31.12.2021'!$A$1:$I$66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16" l="1"/>
  <c r="I52" i="15" l="1"/>
  <c r="I51" i="15"/>
  <c r="B48" i="15" l="1"/>
  <c r="B55" i="15" l="1"/>
  <c r="L27" i="16"/>
  <c r="I29" i="16"/>
  <c r="I25" i="16"/>
  <c r="D45" i="16"/>
  <c r="G35" i="15"/>
  <c r="G31" i="15"/>
  <c r="B33" i="15" l="1"/>
  <c r="B14" i="15" l="1"/>
  <c r="B13" i="15"/>
  <c r="D15" i="16" l="1"/>
  <c r="D16" i="16"/>
  <c r="D18" i="16"/>
  <c r="D31" i="16"/>
  <c r="B34" i="15" l="1"/>
  <c r="G23" i="15"/>
  <c r="I20" i="16"/>
  <c r="D9" i="16"/>
  <c r="D12" i="16" s="1"/>
  <c r="I26" i="16" l="1"/>
  <c r="I28" i="16" s="1"/>
  <c r="I30" i="16" s="1"/>
  <c r="D33" i="16"/>
  <c r="D37" i="16" s="1"/>
  <c r="D40" i="16" s="1"/>
  <c r="D50" i="16" s="1"/>
  <c r="J24" i="16" l="1"/>
  <c r="K24" i="16" s="1"/>
  <c r="L24" i="16" s="1"/>
  <c r="J25" i="16"/>
  <c r="K25" i="16" s="1"/>
  <c r="L25" i="16" s="1"/>
  <c r="J27" i="16"/>
  <c r="J23" i="16"/>
  <c r="K23" i="16" s="1"/>
  <c r="B31" i="15"/>
  <c r="K26" i="16" l="1"/>
  <c r="L23" i="16"/>
  <c r="L26" i="16" s="1"/>
  <c r="L28" i="16" s="1"/>
  <c r="I35" i="15"/>
  <c r="I31" i="15"/>
  <c r="I18" i="15"/>
  <c r="D33" i="15"/>
  <c r="D31" i="15"/>
  <c r="D36" i="15" s="1"/>
  <c r="D49" i="15"/>
  <c r="D51" i="15" s="1"/>
  <c r="D57" i="15" s="1"/>
  <c r="D61" i="15" s="1"/>
  <c r="D64" i="15" s="1"/>
  <c r="B49" i="15"/>
  <c r="B51" i="15" s="1"/>
  <c r="B57" i="15" s="1"/>
  <c r="B61" i="15" s="1"/>
  <c r="B64" i="15" s="1"/>
  <c r="G17" i="15" s="1"/>
  <c r="I38" i="15"/>
  <c r="I40" i="15" s="1"/>
  <c r="B36" i="15"/>
  <c r="G38" i="15"/>
  <c r="I29" i="15"/>
  <c r="G29" i="15"/>
  <c r="D29" i="15"/>
  <c r="B29" i="15"/>
  <c r="I24" i="15"/>
  <c r="G24" i="15"/>
  <c r="D22" i="15"/>
  <c r="B22" i="15"/>
  <c r="D19" i="15"/>
  <c r="B19" i="15"/>
  <c r="D16" i="15"/>
  <c r="B16" i="15"/>
  <c r="I14" i="15"/>
  <c r="G14" i="15"/>
  <c r="G49" i="15" l="1"/>
  <c r="I20" i="15"/>
  <c r="I42" i="15" s="1"/>
  <c r="B38" i="15"/>
  <c r="D38" i="15"/>
  <c r="B23" i="15"/>
  <c r="D23" i="15"/>
  <c r="D42" i="15" s="1"/>
  <c r="G40" i="15"/>
  <c r="G51" i="15"/>
  <c r="G18" i="15"/>
  <c r="G20" i="15" s="1"/>
  <c r="G52" i="15" l="1"/>
  <c r="G42" i="15"/>
  <c r="B42" i="15"/>
</calcChain>
</file>

<file path=xl/sharedStrings.xml><?xml version="1.0" encoding="utf-8"?>
<sst xmlns="http://schemas.openxmlformats.org/spreadsheetml/2006/main" count="196" uniqueCount="179">
  <si>
    <t>Σημείωση</t>
  </si>
  <si>
    <t>Μη κυκλοφορούντα περιουσιακά στοιχεία</t>
  </si>
  <si>
    <t>Ενσώματα πάγια</t>
  </si>
  <si>
    <t>Ακίνητα</t>
  </si>
  <si>
    <t>Λοιπός εξοπλισμός</t>
  </si>
  <si>
    <t>Σύνολο</t>
  </si>
  <si>
    <t>Λοιπά άυλα</t>
  </si>
  <si>
    <t>Σύνολο μη κυκλοφορούντων</t>
  </si>
  <si>
    <t>Κυκλοφορούντα περιουσιακά στοιχεία</t>
  </si>
  <si>
    <t>Χρηματοοικονομικά στοιχεία και προκαταβολές</t>
  </si>
  <si>
    <t>Εμπορικές απαιτήσεις</t>
  </si>
  <si>
    <t>Λοιπές απαιτήσεις</t>
  </si>
  <si>
    <t>Ταμειακά διαθέσιμα και ισοδύναμα</t>
  </si>
  <si>
    <t xml:space="preserve">Σύνολο    </t>
  </si>
  <si>
    <t>Σύνολο κυκλοφορούντων</t>
  </si>
  <si>
    <t>Σύνολο ενεργητικού</t>
  </si>
  <si>
    <t>Καθαρή θέση</t>
  </si>
  <si>
    <t>Κεφάλαιο</t>
  </si>
  <si>
    <t xml:space="preserve">Σύνολο     </t>
  </si>
  <si>
    <t>Αποθεματικά και αποτελέσματα εις νέο</t>
  </si>
  <si>
    <t>Αποτελέσματα εις νέο</t>
  </si>
  <si>
    <t xml:space="preserve">Σύνολο       </t>
  </si>
  <si>
    <t>Σύνολο καθαρής θέσης</t>
  </si>
  <si>
    <t>Υποχρεώσεις</t>
  </si>
  <si>
    <t>Βραχυπρόθεσμες υποχρεώσεις</t>
  </si>
  <si>
    <t>Εμπορικές υποχρεώσεις</t>
  </si>
  <si>
    <t>Φόρος εισοδήματος</t>
  </si>
  <si>
    <t>Λοιποί φόροι και τέλη</t>
  </si>
  <si>
    <t>Οργανισμοί κοινωνικής ασφάλισης</t>
  </si>
  <si>
    <t>Λοιπές υποχρεώσεις</t>
  </si>
  <si>
    <t xml:space="preserve">Σύνολο          </t>
  </si>
  <si>
    <t>Σύνολο υποχρεώσεων</t>
  </si>
  <si>
    <t>Σύνολο καθαρής θέσης, προβλέψεων και υποχρεώσεων</t>
  </si>
  <si>
    <t>Λοιπά</t>
  </si>
  <si>
    <t xml:space="preserve">Σύνολο ενσώματων παγίων </t>
  </si>
  <si>
    <t xml:space="preserve">Άυλα πάγια στοιχεία </t>
  </si>
  <si>
    <t xml:space="preserve">Σύνολο άυλων παγίων στοιχείων </t>
  </si>
  <si>
    <t xml:space="preserve">Χρηματοοικονομικά περιουσιακά στοιχεία </t>
  </si>
  <si>
    <t>Ισολογισμός - Ατομικές χρηματοοικονομικές καταστάσεις (Ποσά σε ευρώ)</t>
  </si>
  <si>
    <t>Προβλέψεις</t>
  </si>
  <si>
    <t>Κύκλος εργασιών (καθαρός)</t>
  </si>
  <si>
    <t>Κόστος πωλήσεων</t>
  </si>
  <si>
    <t>Μικτό αποτέλεσμα</t>
  </si>
  <si>
    <t>Λοιπά συνήθη έσοδα</t>
  </si>
  <si>
    <t>Έξοδα διοίκησης</t>
  </si>
  <si>
    <t>Έξοδα διάθεσης</t>
  </si>
  <si>
    <t>Λοιπά έσοδα και κέρδη</t>
  </si>
  <si>
    <t>Αποτελέσματα προ τόκων και φόρων</t>
  </si>
  <si>
    <t>Πιστωτικοί τόκοι και συναφή έσοδα</t>
  </si>
  <si>
    <t>Χρεωστικοί τόκοι και συναφή έξοδα</t>
  </si>
  <si>
    <t>Αποτέλεσμα προ φόρων</t>
  </si>
  <si>
    <t>Φόροι εισοδήματος</t>
  </si>
  <si>
    <t>Αποτέλεσμα περιόδου μετά από φόρους</t>
  </si>
  <si>
    <t xml:space="preserve"> Κατάσταση Αποτελεσμάτων κατά λειτουργία – Ατομικές χρηματοοικονομικές καταστάσεις</t>
  </si>
  <si>
    <t>ΚΑΤΑΣΤΑΣΗ ΜΕΤΑΒΟΛΩΝ ΚΑΘΑΡΗΣ ΘΕΣΗΣ</t>
  </si>
  <si>
    <t>Μεταβολές στοιχείων στην περίοδο</t>
  </si>
  <si>
    <t>Αποτελέσματα περιόδου</t>
  </si>
  <si>
    <t>Λοιπά έξοδα και ζημίες</t>
  </si>
  <si>
    <t>Ο ΠΡΟΕΔΡΟΣ ΤΟΥ Δ.Σ.</t>
  </si>
  <si>
    <t>Ο ΔΙΕΥΘΥΝΩΝ ΣΥΜΒΟΥΛΟΣ</t>
  </si>
  <si>
    <t>Ο ΥΠΕΥΘΥΝΟΣ ΛΟΓΙΣΤΗΡΙΟΥ</t>
  </si>
  <si>
    <t>Καταβεβλημένα κεφάλαια</t>
  </si>
  <si>
    <t>31/12/2020</t>
  </si>
  <si>
    <t>Αποθέματα</t>
  </si>
  <si>
    <t>Εμπορεύματα</t>
  </si>
  <si>
    <t>Προκαταβολές για αποθέματα</t>
  </si>
  <si>
    <t>Μηχανολογικός εξοπλισμός</t>
  </si>
  <si>
    <t>Δουλευμένα έσοδα περιόδου</t>
  </si>
  <si>
    <t>Προπληρωμένα έξοδα</t>
  </si>
  <si>
    <t>Αποθεματικά νόμων ή καταστατικού</t>
  </si>
  <si>
    <t>Προβλέψεις για παροχές σε εργαζομένους</t>
  </si>
  <si>
    <t>Μακροπρόθεσμες υποχρεώσεις</t>
  </si>
  <si>
    <t>Λοιπές μακροπρόθεσμες υποχρεώσεις</t>
  </si>
  <si>
    <t>Έξοδα χρήσεως δουλευμένα</t>
  </si>
  <si>
    <t>Ζημιές από διάθεση μη κυκλοφορούντων στοιχείων</t>
  </si>
  <si>
    <t>Δ.Ε.Τ.Ε.Κ. Α.Ε. - Ο.Τ.Α.</t>
  </si>
  <si>
    <t>ΔΗΜΟΤΙΚΗ - ΕΜΠΟΡΙΚΗ - ΤΟΥΡΙΣΤΙΚΗ</t>
  </si>
  <si>
    <t>ΕΠΙΧΕΙΡΗΣΗ ΚΑΛΑΜΑΡΙΑΣ ΑΝΩΝΥΜΗ ΕΤΑΙΡΙΑ Ο.Τ.Α.</t>
  </si>
  <si>
    <t>ΠΛΑΖ ΑΡΕΤΣΟΥΣ - ΚΑΛΑΜΑΡΙΑ ΤΚ 55110 ΤΘ 20109</t>
  </si>
  <si>
    <t>ΤΗΛ. : 2310 454 453 Fax: 2310 454 485 e-mail : detek@otenet.gr</t>
  </si>
  <si>
    <t>Α.Φ.Μ.: 997993298 ΑΡ.Μ.Α.Ε. 67706/62/β/090015 Δ.Ο.Υ.: ΦΑΕ ΘΕΣΣΑΛΟΝΙΚΗΣ</t>
  </si>
  <si>
    <t>ΑΡ. ΓΕ.ΜΗ. 059179904000</t>
  </si>
  <si>
    <t>Έσοδα επόμενων χρήσεων</t>
  </si>
  <si>
    <t>ΙΩΑΝΝΗΣ ΑΝΔΡΕΑΔΗΣ</t>
  </si>
  <si>
    <t>Α.Δ.Τ. Α1700293</t>
  </si>
  <si>
    <t>ΧΡΗΣΤΟΣ ΠΑΠΑΚΩΣΤΑΣ</t>
  </si>
  <si>
    <t>Α.Δ.Τ ΑΝ 914904</t>
  </si>
  <si>
    <t>Ο ΓΕΝΙΚΟΣ ΔΙΕΥΘΥΝΤΗΣ</t>
  </si>
  <si>
    <t>ΠΑΝΑΓΙΩΤΗΣ ΓΕΩΡΓΙΑΔΗΣ</t>
  </si>
  <si>
    <t>Α.Δ.Τ. Χ268832</t>
  </si>
  <si>
    <t>31/12/2021</t>
  </si>
  <si>
    <t>Σύνολο καθαρής θέσης λήξης περιόδου (31.12.2021 και 31.12.2020 αντίστοιχα)</t>
  </si>
  <si>
    <r>
      <t xml:space="preserve">ΚΑΤΑΣΤΑΣΗ ΛΟΓΑΡΙΑΣΜΟΥ ΓΕΝΙΚΗΣ ΕΚΜΕΤΑΛΛΕΥΣΕΩΣ 31ης ΔΕΚΕΜΒΡΙΟΥ 2021 </t>
    </r>
    <r>
      <rPr>
        <b/>
        <u/>
        <sz val="10"/>
        <color rgb="FFFF0000"/>
        <rFont val="Calibri"/>
        <family val="2"/>
        <charset val="161"/>
        <scheme val="minor"/>
      </rPr>
      <t>ΚΑΤΑ ΕΛΠ</t>
    </r>
  </si>
  <si>
    <t>ΕΤΑΙΡΙΚΗ ΧΡΗΣΗ ( 1 ΙΑΝΟΥΑΡΙΟΥ - 31 ΔΕΚΕΜΒΡΙΟΥ 2021 )</t>
  </si>
  <si>
    <t>ΧΡΕΩΣΗ</t>
  </si>
  <si>
    <t>ΠΙΣΤΩΣΗ</t>
  </si>
  <si>
    <t xml:space="preserve">1. Αποθέματα ενάρξεως χρήσεως </t>
  </si>
  <si>
    <t>1. Πωλήσεις</t>
  </si>
  <si>
    <t>ΕΜΠΟΡΕΥΜΑΤΑ</t>
  </si>
  <si>
    <t>ΕΜΠΟΡΕΥΜΑΤΩΝ</t>
  </si>
  <si>
    <t xml:space="preserve">2. Αγορές χρήσεως </t>
  </si>
  <si>
    <t>ΠΩΛΗΣΕΙΣ ΠΡΟΙΟΝΤΩΝ</t>
  </si>
  <si>
    <t>Πωλήσεις Λοιπών Αποθεμάτων και Αχρηστου Υλικού</t>
  </si>
  <si>
    <t>ΣΥΝΟΛΟ ΑΡΧ.ΑΠΟΘ.&amp; ΑΓΟΡΩΝ</t>
  </si>
  <si>
    <t>ΠΩΛΗΣΕΙΣ ΥΠΗΡΕΣΙΩΝ</t>
  </si>
  <si>
    <t>3.ΜΕΙΟΝ : ΑΠΟΘΕΜΑΤΑ ΤΕΛΟΥΣ ΧΡΗΣΗΣ</t>
  </si>
  <si>
    <t>2. ΛΟΙΠΑ ΕΣΟΔΑ</t>
  </si>
  <si>
    <t>ΕΠΙΧΟΡ.ΚΑΙ ΔΙΑΦ.ΕΣΟΔΑ ΠΩΛΗΣΕΩΝ</t>
  </si>
  <si>
    <t xml:space="preserve">Αγορές και διαφορά Αποθεμάτων </t>
  </si>
  <si>
    <t>ΕΣΟΔΑ ΠΑΡΕΠ.ΑΣΧΟΛΙΩΝ</t>
  </si>
  <si>
    <t>4 ΟΡΓΑΝΙΚΑ ΕΞΟΔΑ</t>
  </si>
  <si>
    <t>ΕΣΟΔΑ ΚΕΦΑΛΑΙΩΝ</t>
  </si>
  <si>
    <t>60.</t>
  </si>
  <si>
    <t>ΑΜΟΙΒΕΣ &amp; ΕΞΟΔΑ ΠΡΟΣΩΠΙΚΟΥ</t>
  </si>
  <si>
    <t>ΙΔΙΟΠ/ΓΗ ΠΑΓΙΩΝ - ΑΥΤ/ΣΕΙΣ - ΚΑΤΑΣΤΡΟΦΕΣ</t>
  </si>
  <si>
    <t>61.</t>
  </si>
  <si>
    <t>ΑΜΟΙΒΕΣ &amp; ΕΞΟΔΑ ΤΡΙΤΩΝ</t>
  </si>
  <si>
    <t>62.</t>
  </si>
  <si>
    <t>ΠΑΡΟΧΕΣ ΤΡΙΤΩΝ</t>
  </si>
  <si>
    <t>63.</t>
  </si>
  <si>
    <t>ΦΟΡΟΙ-ΤΕΛΗ</t>
  </si>
  <si>
    <t>64.</t>
  </si>
  <si>
    <t>ΔΙΑΦΟΡΑ ΕΞΟΔΑ</t>
  </si>
  <si>
    <t>64.00</t>
  </si>
  <si>
    <t>ΕΞΟΔΑ ΜΕΤΑΦΟΡΩΝ</t>
  </si>
  <si>
    <t>64.01</t>
  </si>
  <si>
    <t>ΕΞΟΔΑ ΤΑΞΙΔΙΩΝ</t>
  </si>
  <si>
    <t>ΣΥΝΟΛΟ ΕΣΟΔΩΝ</t>
  </si>
  <si>
    <t>64.02</t>
  </si>
  <si>
    <t>ΕΞΟΔΑ ΠΡΟΒΟΛΗΣ &amp; ΔΙΑΦΗΜΙΣΗΣ</t>
  </si>
  <si>
    <t>64.03</t>
  </si>
  <si>
    <t>ΕΞΟΔΑ ΕΚΘΕΣΕΩΝ-ΕΠΙΔΕΙΞΕΩΝ</t>
  </si>
  <si>
    <t>64.04</t>
  </si>
  <si>
    <t>ΕΙΔΙΚΑ ΕΞΟΔΑ ΠΡΟΩΘ.ΕΞΑΓΩΓΩΝ</t>
  </si>
  <si>
    <t>64.05</t>
  </si>
  <si>
    <t>ΣΥΝΔΡΟΜΕΣ - ΕΙΣΦΟΡΕΣ</t>
  </si>
  <si>
    <t>64.06</t>
  </si>
  <si>
    <t>ΔΩΡΕΕΣ - ΕΠΙΧΟΡΗΓΗΣΕΙΣ</t>
  </si>
  <si>
    <t>64.07</t>
  </si>
  <si>
    <t>ΕΝΤΥΠΑ &amp; ΓΡΑΦΙΚΗ ΥΛΗ</t>
  </si>
  <si>
    <t>64.08</t>
  </si>
  <si>
    <t>ΥΛΙΚΑ ΑΜΕΣΗΣ ΑΝΑΛΩΣΗΣ</t>
  </si>
  <si>
    <t>64.09</t>
  </si>
  <si>
    <t>ΕΞΟΔΑ ΔΗΜΟΣΙΕΥΣΕΩΝ</t>
  </si>
  <si>
    <t>64.98</t>
  </si>
  <si>
    <t xml:space="preserve">65. </t>
  </si>
  <si>
    <t>ΤΟΚΟΙ &amp; ΣΥΝΑΦΗ ΕΞΟΔΑ</t>
  </si>
  <si>
    <t>66.</t>
  </si>
  <si>
    <t>ΑΠΟΣΒΕΣΕΙΣ ΠΑΓΙΩΝ ΕΝΣ.ΛΕΙΤ.ΚΟΣΤΟΣ</t>
  </si>
  <si>
    <t>68.</t>
  </si>
  <si>
    <t>ΠΡΟΒΛΕΨΕΙΣ ΕΚΜΕΤΑΛΛΕΥΣΕΩΣ</t>
  </si>
  <si>
    <t>ΣΥΝΟΛΙΚΟ ΚΟΣΤΟΣ</t>
  </si>
  <si>
    <t>ΜΕΙΟΝ :</t>
  </si>
  <si>
    <t>78.00</t>
  </si>
  <si>
    <t>ΙΔΙΟΠΑΡΑΓΩΓΗ &amp; ΒΕΛΤ.ΠΑΓΙΩΝ</t>
  </si>
  <si>
    <t>ΣΥΝΟΛΙΚΟ ΚΟΣΤΟΣ ΕΣΟΔΩΝ</t>
  </si>
  <si>
    <t>ΚΕΡΔΗ ΕΚΜΕΤΑΛΛΕΥΣΕΩΣ</t>
  </si>
  <si>
    <t>Έκτακτα &amp; ανόργανα έσοδα</t>
  </si>
  <si>
    <t>Έκτακτα κέρδη</t>
  </si>
  <si>
    <t>Έσοδα  Προηγ. Χρήσεων</t>
  </si>
  <si>
    <t>Έκτακτα &amp; ανόργανα έξοδα</t>
  </si>
  <si>
    <t>Έκτακτες ζημίες</t>
  </si>
  <si>
    <t xml:space="preserve">Έξοδα προηγουμένων χρήσεων </t>
  </si>
  <si>
    <t>Φόροι μη ενσωματωμένοι (τ. επιτ/τος λογ 88)</t>
  </si>
  <si>
    <t>ΚΕΡΔΗ ΠΡΟ ΦΟΡΩΝ</t>
  </si>
  <si>
    <t>ΜΕ ΑΠΟΖΗΜΙΩΣΗ ΠΡΟΣΩΠΙΚΟΥ</t>
  </si>
  <si>
    <t>ΑΝΕΣΤΗΣ ΦΙΣΚΑΣ</t>
  </si>
  <si>
    <t>κοστος πωληθεντων</t>
  </si>
  <si>
    <t>κοστος διοικησης</t>
  </si>
  <si>
    <t>κοστος διαθεσης</t>
  </si>
  <si>
    <t>χρημ/κο κοστος</t>
  </si>
  <si>
    <t>ιδιοπαραγωγη</t>
  </si>
  <si>
    <t>τελικο κοστος</t>
  </si>
  <si>
    <t>αναλογια κοστους</t>
  </si>
  <si>
    <t>επιμερισμος λογ.78</t>
  </si>
  <si>
    <t xml:space="preserve">τελικο κοστος </t>
  </si>
  <si>
    <t>Σύνολο καθαρής θέσης έναρξης περιόδου (1.1.2021 και 1.1.2020 αντίστοιχα)</t>
  </si>
  <si>
    <t>Α.Δ.Τ. ΑΟ 652418</t>
  </si>
  <si>
    <t>ΘΕΣΣΑΛΟΝΙΚΗ, 29 ΙΟΥΝΙΟΥ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</si>
</sst>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[Red]\-#,##0.00\ "/>
    <numFmt numFmtId="165" formatCode="#,##0.00;\(#,##0.00\)"/>
    <numFmt numFmtId="166" formatCode="#,##0.00_ ;\-#,##0.00\ "/>
  </numFmts>
  <fonts count="28">
    <font>
      <sz val="10"/>
      <name val="Arial Greek"/>
      <charset val="161"/>
    </font>
    <font>
      <sz val="11"/>
      <color indexed="8"/>
      <name val="Calibri"/>
      <family val="2"/>
      <charset val="161"/>
    </font>
    <font>
      <sz val="10"/>
      <name val="Arial Greek"/>
      <charset val="161"/>
    </font>
    <font>
      <b/>
      <sz val="10"/>
      <color rgb="FFFF0000"/>
      <name val="Tahoma"/>
      <family val="2"/>
      <charset val="161"/>
    </font>
    <font>
      <sz val="10"/>
      <name val="Tahoma"/>
      <family val="2"/>
    </font>
    <font>
      <b/>
      <sz val="10"/>
      <name val="Tahoma"/>
      <family val="2"/>
    </font>
    <font>
      <b/>
      <sz val="10"/>
      <color rgb="FFFF0000"/>
      <name val="Arial Greek"/>
      <charset val="161"/>
    </font>
    <font>
      <b/>
      <sz val="24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u/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i/>
      <sz val="10"/>
      <name val="Calibri"/>
      <family val="2"/>
      <charset val="161"/>
      <scheme val="minor"/>
    </font>
    <font>
      <b/>
      <i/>
      <sz val="10"/>
      <name val="Calibri"/>
      <family val="2"/>
      <charset val="161"/>
      <scheme val="minor"/>
    </font>
    <font>
      <i/>
      <sz val="10"/>
      <name val="Tahoma"/>
      <family val="2"/>
    </font>
    <font>
      <sz val="15"/>
      <name val="Calibri"/>
      <family val="2"/>
      <charset val="161"/>
      <scheme val="minor"/>
    </font>
    <font>
      <b/>
      <sz val="10"/>
      <name val="Arial Greek"/>
      <charset val="161"/>
    </font>
    <font>
      <b/>
      <sz val="10"/>
      <color theme="1"/>
      <name val="Calibri"/>
      <family val="2"/>
      <charset val="161"/>
      <scheme val="minor"/>
    </font>
    <font>
      <b/>
      <sz val="10"/>
      <color theme="1"/>
      <name val="Tahoma"/>
      <family val="2"/>
      <charset val="161"/>
    </font>
    <font>
      <b/>
      <u/>
      <sz val="11"/>
      <color rgb="FF0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1"/>
      <color theme="1"/>
      <name val="Calibri"/>
      <family val="2"/>
      <scheme val="minor"/>
    </font>
    <font>
      <b/>
      <u/>
      <sz val="10"/>
      <color rgb="FFFF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sz val="10"/>
      <color rgb="FF373737"/>
      <name val="Calibri"/>
      <family val="2"/>
      <charset val="161"/>
      <scheme val="minor"/>
    </font>
    <font>
      <sz val="12"/>
      <color rgb="FF0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</cellStyleXfs>
  <cellXfs count="155">
    <xf numFmtId="0" fontId="0" fillId="0" borderId="0" xfId="0"/>
    <xf numFmtId="4" fontId="0" fillId="0" borderId="0" xfId="0" applyNumberFormat="1" applyFont="1" applyFill="1" applyBorder="1"/>
    <xf numFmtId="0" fontId="0" fillId="0" borderId="0" xfId="0" applyFont="1" applyFill="1" applyBorder="1"/>
    <xf numFmtId="4" fontId="6" fillId="0" borderId="0" xfId="0" applyNumberFormat="1" applyFont="1" applyFill="1" applyBorder="1"/>
    <xf numFmtId="0" fontId="4" fillId="0" borderId="0" xfId="2" applyFont="1" applyFill="1" applyBorder="1" applyProtection="1">
      <protection locked="0" hidden="1"/>
    </xf>
    <xf numFmtId="0" fontId="8" fillId="0" borderId="1" xfId="2" applyFont="1" applyFill="1" applyBorder="1" applyAlignment="1" applyProtection="1">
      <alignment wrapText="1"/>
      <protection locked="0" hidden="1"/>
    </xf>
    <xf numFmtId="164" fontId="8" fillId="0" borderId="0" xfId="2" applyNumberFormat="1" applyFont="1" applyFill="1" applyBorder="1" applyAlignment="1" applyProtection="1">
      <alignment horizontal="right" wrapText="1"/>
      <protection locked="0" hidden="1"/>
    </xf>
    <xf numFmtId="0" fontId="8" fillId="0" borderId="0" xfId="2" applyNumberFormat="1" applyFont="1" applyFill="1" applyBorder="1" applyAlignment="1" applyProtection="1">
      <alignment horizontal="right"/>
      <protection locked="0" hidden="1"/>
    </xf>
    <xf numFmtId="164" fontId="8" fillId="0" borderId="0" xfId="2" applyNumberFormat="1" applyFont="1" applyFill="1" applyBorder="1" applyAlignment="1" applyProtection="1">
      <alignment horizontal="right"/>
      <protection locked="0" hidden="1"/>
    </xf>
    <xf numFmtId="0" fontId="8" fillId="0" borderId="0" xfId="2" applyFont="1" applyFill="1" applyBorder="1" applyProtection="1">
      <protection locked="0" hidden="1"/>
    </xf>
    <xf numFmtId="0" fontId="10" fillId="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2" xfId="2" applyFont="1" applyFill="1" applyBorder="1" applyProtection="1">
      <protection locked="0" hidden="1"/>
    </xf>
    <xf numFmtId="0" fontId="10" fillId="0" borderId="1" xfId="2" applyFont="1" applyFill="1" applyBorder="1" applyAlignment="1" applyProtection="1">
      <alignment horizontal="left" vertical="center" wrapText="1"/>
      <protection locked="0" hidden="1"/>
    </xf>
    <xf numFmtId="49" fontId="10" fillId="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0" borderId="0" xfId="2" applyFont="1" applyFill="1" applyBorder="1" applyAlignment="1" applyProtection="1">
      <alignment horizontal="left" vertical="center" wrapText="1"/>
      <protection locked="0" hidden="1"/>
    </xf>
    <xf numFmtId="0" fontId="11" fillId="0" borderId="1" xfId="2" applyFont="1" applyFill="1" applyBorder="1" applyAlignment="1" applyProtection="1">
      <alignment vertical="center" wrapText="1"/>
      <protection locked="0" hidden="1"/>
    </xf>
    <xf numFmtId="164" fontId="12" fillId="0" borderId="0" xfId="2" applyNumberFormat="1" applyFont="1" applyFill="1" applyBorder="1" applyAlignment="1" applyProtection="1">
      <alignment horizontal="right" vertical="center" wrapText="1"/>
      <protection locked="0" hidden="1"/>
    </xf>
    <xf numFmtId="0" fontId="12" fillId="0" borderId="0" xfId="2" applyNumberFormat="1" applyFont="1" applyFill="1" applyBorder="1" applyAlignment="1" applyProtection="1">
      <alignment horizontal="right"/>
      <protection locked="0" hidden="1"/>
    </xf>
    <xf numFmtId="0" fontId="13" fillId="0" borderId="0" xfId="2" applyFont="1" applyFill="1" applyBorder="1" applyAlignment="1" applyProtection="1">
      <alignment vertical="center" wrapText="1"/>
      <protection locked="0" hidden="1"/>
    </xf>
    <xf numFmtId="0" fontId="11" fillId="0" borderId="0" xfId="2" applyFont="1" applyFill="1" applyBorder="1" applyAlignment="1" applyProtection="1">
      <alignment vertical="center" wrapText="1"/>
      <protection locked="0" hidden="1"/>
    </xf>
    <xf numFmtId="165" fontId="8" fillId="0" borderId="0" xfId="2" applyNumberFormat="1" applyFont="1" applyFill="1" applyBorder="1" applyAlignment="1" applyProtection="1">
      <alignment horizontal="right" vertical="center" wrapText="1"/>
      <protection locked="0" hidden="1"/>
    </xf>
    <xf numFmtId="165" fontId="8" fillId="0" borderId="2" xfId="2" applyNumberFormat="1" applyFont="1" applyFill="1" applyBorder="1" applyAlignment="1" applyProtection="1">
      <alignment horizontal="right" vertical="center" wrapText="1"/>
      <protection locked="0" hidden="1"/>
    </xf>
    <xf numFmtId="0" fontId="14" fillId="0" borderId="0" xfId="2" applyFont="1" applyFill="1" applyBorder="1" applyProtection="1">
      <protection locked="0" hidden="1"/>
    </xf>
    <xf numFmtId="0" fontId="12" fillId="0" borderId="1" xfId="2" applyFont="1" applyFill="1" applyBorder="1" applyAlignment="1" applyProtection="1">
      <alignment vertical="center" wrapText="1"/>
      <protection locked="0" hidden="1"/>
    </xf>
    <xf numFmtId="0" fontId="12" fillId="0" borderId="0" xfId="2" applyFont="1" applyFill="1" applyBorder="1" applyAlignment="1" applyProtection="1">
      <alignment vertical="center" wrapText="1"/>
      <protection locked="0" hidden="1"/>
    </xf>
    <xf numFmtId="0" fontId="8" fillId="0" borderId="1" xfId="2" applyFont="1" applyFill="1" applyBorder="1" applyAlignment="1" applyProtection="1">
      <alignment vertical="center" wrapText="1"/>
      <protection locked="0" hidden="1"/>
    </xf>
    <xf numFmtId="0" fontId="8" fillId="0" borderId="0" xfId="2" applyFont="1" applyFill="1" applyBorder="1" applyAlignment="1" applyProtection="1">
      <alignment vertical="center" wrapText="1"/>
      <protection locked="0" hidden="1"/>
    </xf>
    <xf numFmtId="165" fontId="11" fillId="0" borderId="5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10" xfId="2" applyNumberFormat="1" applyFont="1" applyFill="1" applyBorder="1" applyAlignment="1" applyProtection="1">
      <alignment horizontal="right" vertical="center" wrapText="1"/>
      <protection locked="0" hidden="1"/>
    </xf>
    <xf numFmtId="0" fontId="13" fillId="0" borderId="1" xfId="2" applyFont="1" applyFill="1" applyBorder="1" applyAlignment="1" applyProtection="1">
      <alignment vertical="center" wrapText="1"/>
      <protection locked="0" hidden="1"/>
    </xf>
    <xf numFmtId="165" fontId="11" fillId="0" borderId="7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11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2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0" xfId="2" applyNumberFormat="1" applyFont="1" applyFill="1" applyBorder="1" applyAlignment="1" applyProtection="1">
      <alignment horizontal="right" vertical="center" wrapText="1"/>
      <protection locked="0" hidden="1"/>
    </xf>
    <xf numFmtId="4" fontId="11" fillId="0" borderId="1" xfId="2" applyNumberFormat="1" applyFont="1" applyFill="1" applyBorder="1" applyAlignment="1" applyProtection="1">
      <alignment vertical="center" wrapText="1"/>
      <protection locked="0" hidden="1"/>
    </xf>
    <xf numFmtId="0" fontId="5" fillId="0" borderId="0" xfId="2" applyFont="1" applyFill="1" applyBorder="1" applyProtection="1">
      <protection locked="0" hidden="1"/>
    </xf>
    <xf numFmtId="10" fontId="13" fillId="0" borderId="0" xfId="3" applyNumberFormat="1" applyFont="1" applyFill="1" applyBorder="1" applyAlignment="1" applyProtection="1">
      <alignment vertical="center" wrapText="1"/>
      <protection locked="0" hidden="1"/>
    </xf>
    <xf numFmtId="4" fontId="11" fillId="0" borderId="0" xfId="2" applyNumberFormat="1" applyFont="1" applyFill="1" applyBorder="1" applyProtection="1">
      <protection locked="0" hidden="1"/>
    </xf>
    <xf numFmtId="0" fontId="11" fillId="0" borderId="0" xfId="2" applyFont="1" applyFill="1" applyBorder="1" applyProtection="1">
      <protection locked="0" hidden="1"/>
    </xf>
    <xf numFmtId="4" fontId="11" fillId="0" borderId="2" xfId="2" applyNumberFormat="1" applyFont="1" applyFill="1" applyBorder="1" applyProtection="1">
      <protection locked="0" hidden="1"/>
    </xf>
    <xf numFmtId="0" fontId="10" fillId="0" borderId="1" xfId="2" applyFont="1" applyFill="1" applyBorder="1" applyAlignment="1" applyProtection="1">
      <alignment horizontal="left" vertical="center"/>
      <protection locked="0" hidden="1"/>
    </xf>
    <xf numFmtId="49" fontId="10" fillId="0" borderId="0" xfId="2" applyNumberFormat="1" applyFont="1" applyFill="1" applyBorder="1" applyAlignment="1" applyProtection="1">
      <alignment horizontal="center" vertical="center"/>
      <protection locked="0" hidden="1"/>
    </xf>
    <xf numFmtId="0" fontId="10" fillId="0" borderId="0" xfId="2" applyFont="1" applyFill="1" applyBorder="1" applyAlignment="1" applyProtection="1">
      <alignment horizontal="left" vertical="center"/>
      <protection locked="0" hidden="1"/>
    </xf>
    <xf numFmtId="0" fontId="8" fillId="0" borderId="1" xfId="2" applyFont="1" applyFill="1" applyBorder="1" applyAlignment="1" applyProtection="1">
      <alignment vertical="center"/>
      <protection locked="0" hidden="1"/>
    </xf>
    <xf numFmtId="49" fontId="10" fillId="0" borderId="2" xfId="2" applyNumberFormat="1" applyFont="1" applyFill="1" applyBorder="1" applyAlignment="1" applyProtection="1">
      <alignment horizontal="center" vertical="center"/>
      <protection locked="0" hidden="1"/>
    </xf>
    <xf numFmtId="165" fontId="8" fillId="0" borderId="8" xfId="2" applyNumberFormat="1" applyFont="1" applyFill="1" applyBorder="1" applyAlignment="1" applyProtection="1">
      <alignment horizontal="right" vertical="center"/>
      <protection locked="0" hidden="1"/>
    </xf>
    <xf numFmtId="0" fontId="11" fillId="0" borderId="0" xfId="2" applyNumberFormat="1" applyFont="1" applyFill="1" applyBorder="1" applyAlignment="1" applyProtection="1">
      <alignment horizontal="right"/>
      <protection locked="0" hidden="1"/>
    </xf>
    <xf numFmtId="4" fontId="8" fillId="0" borderId="0" xfId="2" applyNumberFormat="1" applyFont="1" applyFill="1" applyBorder="1" applyProtection="1">
      <protection locked="0" hidden="1"/>
    </xf>
    <xf numFmtId="0" fontId="11" fillId="0" borderId="1" xfId="2" applyFont="1" applyFill="1" applyBorder="1" applyAlignment="1" applyProtection="1">
      <alignment vertical="center"/>
      <protection locked="0" hidden="1"/>
    </xf>
    <xf numFmtId="0" fontId="8" fillId="0" borderId="3" xfId="2" applyFont="1" applyFill="1" applyBorder="1" applyProtection="1">
      <protection locked="0" hidden="1"/>
    </xf>
    <xf numFmtId="165" fontId="11" fillId="0" borderId="7" xfId="2" applyNumberFormat="1" applyFont="1" applyFill="1" applyBorder="1" applyAlignment="1" applyProtection="1">
      <alignment horizontal="right" vertical="center"/>
      <protection locked="0" hidden="1"/>
    </xf>
    <xf numFmtId="0" fontId="11" fillId="0" borderId="6" xfId="2" applyFont="1" applyFill="1" applyBorder="1" applyAlignment="1" applyProtection="1">
      <alignment vertical="center"/>
      <protection locked="0" hidden="1"/>
    </xf>
    <xf numFmtId="165" fontId="11" fillId="0" borderId="3" xfId="2" applyNumberFormat="1" applyFont="1" applyFill="1" applyBorder="1" applyAlignment="1" applyProtection="1">
      <alignment horizontal="right" vertical="center"/>
      <protection locked="0" hidden="1"/>
    </xf>
    <xf numFmtId="0" fontId="8" fillId="0" borderId="3" xfId="2" applyNumberFormat="1" applyFont="1" applyFill="1" applyBorder="1" applyAlignment="1" applyProtection="1">
      <alignment horizontal="right"/>
      <protection locked="0" hidden="1"/>
    </xf>
    <xf numFmtId="0" fontId="8" fillId="0" borderId="4" xfId="2" applyFont="1" applyFill="1" applyBorder="1" applyProtection="1">
      <protection locked="0" hidden="1"/>
    </xf>
    <xf numFmtId="164" fontId="4" fillId="0" borderId="0" xfId="2" applyNumberFormat="1" applyFont="1" applyFill="1" applyBorder="1" applyAlignment="1" applyProtection="1">
      <alignment horizontal="right" wrapText="1"/>
      <protection locked="0" hidden="1"/>
    </xf>
    <xf numFmtId="0" fontId="4" fillId="0" borderId="0" xfId="2" applyNumberFormat="1" applyFont="1" applyFill="1" applyBorder="1" applyAlignment="1" applyProtection="1">
      <alignment horizontal="right"/>
      <protection locked="0" hidden="1"/>
    </xf>
    <xf numFmtId="164" fontId="4" fillId="0" borderId="0" xfId="2" applyNumberFormat="1" applyFont="1" applyFill="1" applyBorder="1" applyAlignment="1" applyProtection="1">
      <alignment horizontal="right"/>
      <protection locked="0" hidden="1"/>
    </xf>
    <xf numFmtId="0" fontId="4" fillId="0" borderId="2" xfId="2" applyFont="1" applyFill="1" applyBorder="1" applyProtection="1">
      <protection locked="0" hidden="1"/>
    </xf>
    <xf numFmtId="0" fontId="4" fillId="0" borderId="0" xfId="2" applyFont="1" applyFill="1" applyBorder="1" applyAlignment="1" applyProtection="1">
      <alignment wrapText="1"/>
      <protection locked="0" hidden="1"/>
    </xf>
    <xf numFmtId="165" fontId="11" fillId="0" borderId="12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13" xfId="2" applyNumberFormat="1" applyFont="1" applyFill="1" applyBorder="1" applyAlignment="1" applyProtection="1">
      <alignment horizontal="right" vertical="center" wrapText="1"/>
      <protection locked="0" hidden="1"/>
    </xf>
    <xf numFmtId="165" fontId="8" fillId="0" borderId="8" xfId="2" applyNumberFormat="1" applyFont="1" applyFill="1" applyBorder="1" applyAlignment="1" applyProtection="1">
      <alignment horizontal="right" vertical="center" wrapText="1"/>
      <protection locked="0" hidden="1"/>
    </xf>
    <xf numFmtId="165" fontId="8" fillId="0" borderId="7" xfId="2" applyNumberFormat="1" applyFont="1" applyFill="1" applyBorder="1" applyAlignment="1" applyProtection="1">
      <alignment horizontal="right" vertical="center" wrapText="1"/>
      <protection locked="0" hidden="1"/>
    </xf>
    <xf numFmtId="165" fontId="8" fillId="0" borderId="9" xfId="2" applyNumberFormat="1" applyFont="1" applyFill="1" applyBorder="1" applyAlignment="1" applyProtection="1">
      <alignment horizontal="right" vertical="center" wrapText="1"/>
      <protection locked="0" hidden="1"/>
    </xf>
    <xf numFmtId="165" fontId="8" fillId="0" borderId="11" xfId="2" applyNumberFormat="1" applyFont="1" applyFill="1" applyBorder="1" applyAlignment="1" applyProtection="1">
      <alignment horizontal="right" vertical="center" wrapText="1"/>
      <protection locked="0" hidden="1"/>
    </xf>
    <xf numFmtId="165" fontId="8" fillId="0" borderId="0" xfId="2" applyNumberFormat="1" applyFont="1" applyFill="1" applyBorder="1" applyAlignment="1" applyProtection="1">
      <alignment horizontal="right" vertical="center"/>
      <protection locked="0" hidden="1"/>
    </xf>
    <xf numFmtId="165" fontId="8" fillId="0" borderId="2" xfId="2" applyNumberFormat="1" applyFont="1" applyFill="1" applyBorder="1" applyAlignment="1" applyProtection="1">
      <alignment horizontal="right" vertical="center"/>
      <protection locked="0" hidden="1"/>
    </xf>
    <xf numFmtId="165" fontId="8" fillId="0" borderId="9" xfId="2" applyNumberFormat="1" applyFont="1" applyFill="1" applyBorder="1" applyAlignment="1" applyProtection="1">
      <alignment horizontal="right" vertical="center"/>
      <protection locked="0" hidden="1"/>
    </xf>
    <xf numFmtId="165" fontId="11" fillId="0" borderId="5" xfId="2" applyNumberFormat="1" applyFont="1" applyFill="1" applyBorder="1" applyAlignment="1" applyProtection="1">
      <alignment horizontal="right" vertical="center"/>
      <protection locked="0" hidden="1"/>
    </xf>
    <xf numFmtId="165" fontId="11" fillId="0" borderId="10" xfId="2" applyNumberFormat="1" applyFont="1" applyFill="1" applyBorder="1" applyAlignment="1" applyProtection="1">
      <alignment horizontal="right" vertical="center"/>
      <protection locked="0" hidden="1"/>
    </xf>
    <xf numFmtId="4" fontId="3" fillId="0" borderId="0" xfId="2" applyNumberFormat="1" applyFont="1" applyFill="1" applyBorder="1" applyProtection="1">
      <protection locked="0" hidden="1"/>
    </xf>
    <xf numFmtId="10" fontId="8" fillId="0" borderId="0" xfId="3" applyNumberFormat="1" applyFont="1" applyFill="1" applyBorder="1" applyProtection="1">
      <protection locked="0" hidden="1"/>
    </xf>
    <xf numFmtId="4" fontId="4" fillId="0" borderId="0" xfId="2" applyNumberFormat="1" applyFont="1" applyFill="1" applyBorder="1" applyProtection="1">
      <protection locked="0" hidden="1"/>
    </xf>
    <xf numFmtId="0" fontId="18" fillId="0" borderId="0" xfId="2" applyFont="1" applyFill="1" applyBorder="1" applyProtection="1">
      <protection locked="0" hidden="1"/>
    </xf>
    <xf numFmtId="0" fontId="18" fillId="0" borderId="2" xfId="2" applyFont="1" applyFill="1" applyBorder="1" applyProtection="1">
      <protection locked="0" hidden="1"/>
    </xf>
    <xf numFmtId="0" fontId="19" fillId="0" borderId="0" xfId="0" applyFont="1" applyFill="1" applyAlignment="1">
      <alignment vertical="center"/>
    </xf>
    <xf numFmtId="4" fontId="17" fillId="0" borderId="0" xfId="0" applyNumberFormat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"/>
    </xf>
    <xf numFmtId="4" fontId="17" fillId="0" borderId="0" xfId="0" applyNumberFormat="1" applyFont="1" applyFill="1" applyBorder="1" applyAlignment="1"/>
    <xf numFmtId="0" fontId="17" fillId="0" borderId="0" xfId="1" applyFont="1" applyFill="1" applyBorder="1" applyAlignment="1"/>
    <xf numFmtId="0" fontId="17" fillId="0" borderId="0" xfId="0" applyFont="1" applyFill="1" applyBorder="1" applyAlignment="1"/>
    <xf numFmtId="14" fontId="10" fillId="0" borderId="2" xfId="2" applyNumberFormat="1" applyFont="1" applyFill="1" applyBorder="1" applyAlignment="1" applyProtection="1">
      <alignment horizontal="center"/>
      <protection locked="0" hidden="1"/>
    </xf>
    <xf numFmtId="14" fontId="11" fillId="0" borderId="2" xfId="0" applyNumberFormat="1" applyFont="1" applyFill="1" applyBorder="1" applyAlignment="1">
      <alignment horizontal="center" vertical="center"/>
    </xf>
    <xf numFmtId="0" fontId="8" fillId="0" borderId="0" xfId="4" applyFont="1"/>
    <xf numFmtId="0" fontId="11" fillId="0" borderId="0" xfId="4" applyFont="1" applyAlignment="1">
      <alignment horizontal="centerContinuous" vertical="center"/>
    </xf>
    <xf numFmtId="4" fontId="11" fillId="0" borderId="0" xfId="4" applyNumberFormat="1" applyFont="1" applyAlignment="1">
      <alignment horizontal="centerContinuous" vertical="center"/>
    </xf>
    <xf numFmtId="4" fontId="11" fillId="0" borderId="0" xfId="4" applyNumberFormat="1" applyFont="1"/>
    <xf numFmtId="0" fontId="11" fillId="0" borderId="0" xfId="4" applyFont="1"/>
    <xf numFmtId="0" fontId="24" fillId="0" borderId="0" xfId="4" applyFont="1"/>
    <xf numFmtId="4" fontId="8" fillId="0" borderId="0" xfId="4" applyNumberFormat="1" applyFont="1"/>
    <xf numFmtId="0" fontId="10" fillId="0" borderId="0" xfId="4" applyFont="1"/>
    <xf numFmtId="4" fontId="20" fillId="2" borderId="0" xfId="4" applyNumberFormat="1" applyFont="1" applyFill="1"/>
    <xf numFmtId="3" fontId="8" fillId="0" borderId="0" xfId="4" applyNumberFormat="1" applyFont="1"/>
    <xf numFmtId="4" fontId="20" fillId="0" borderId="0" xfId="4" applyNumberFormat="1" applyFont="1"/>
    <xf numFmtId="4" fontId="24" fillId="0" borderId="0" xfId="4" applyNumberFormat="1" applyFont="1" applyAlignment="1">
      <alignment horizontal="right"/>
    </xf>
    <xf numFmtId="4" fontId="24" fillId="0" borderId="0" xfId="4" applyNumberFormat="1" applyFont="1"/>
    <xf numFmtId="4" fontId="8" fillId="2" borderId="8" xfId="4" applyNumberFormat="1" applyFont="1" applyFill="1" applyBorder="1"/>
    <xf numFmtId="166" fontId="25" fillId="0" borderId="0" xfId="4" applyNumberFormat="1" applyFont="1"/>
    <xf numFmtId="0" fontId="26" fillId="0" borderId="0" xfId="4" applyFont="1"/>
    <xf numFmtId="4" fontId="21" fillId="3" borderId="0" xfId="4" applyNumberFormat="1" applyFill="1"/>
    <xf numFmtId="4" fontId="8" fillId="0" borderId="3" xfId="4" applyNumberFormat="1" applyFont="1" applyBorder="1"/>
    <xf numFmtId="4" fontId="8" fillId="0" borderId="18" xfId="4" applyNumberFormat="1" applyFont="1" applyBorder="1"/>
    <xf numFmtId="4" fontId="8" fillId="3" borderId="0" xfId="4" applyNumberFormat="1" applyFont="1" applyFill="1"/>
    <xf numFmtId="4" fontId="24" fillId="3" borderId="0" xfId="4" applyNumberFormat="1" applyFont="1" applyFill="1" applyAlignment="1">
      <alignment horizontal="right"/>
    </xf>
    <xf numFmtId="4" fontId="8" fillId="0" borderId="17" xfId="4" applyNumberFormat="1" applyFont="1" applyBorder="1"/>
    <xf numFmtId="10" fontId="8" fillId="0" borderId="0" xfId="5" applyNumberFormat="1" applyFont="1" applyFill="1"/>
    <xf numFmtId="2" fontId="8" fillId="0" borderId="0" xfId="5" applyNumberFormat="1" applyFont="1" applyFill="1"/>
    <xf numFmtId="0" fontId="8" fillId="0" borderId="3" xfId="4" applyFont="1" applyBorder="1"/>
    <xf numFmtId="4" fontId="11" fillId="0" borderId="19" xfId="4" applyNumberFormat="1" applyFont="1" applyBorder="1"/>
    <xf numFmtId="0" fontId="8" fillId="0" borderId="0" xfId="4" applyFont="1" applyAlignment="1">
      <alignment horizontal="left"/>
    </xf>
    <xf numFmtId="4" fontId="21" fillId="0" borderId="0" xfId="4" applyNumberFormat="1"/>
    <xf numFmtId="4" fontId="17" fillId="0" borderId="0" xfId="4" applyNumberFormat="1" applyFont="1"/>
    <xf numFmtId="0" fontId="11" fillId="0" borderId="8" xfId="4" applyFont="1" applyBorder="1"/>
    <xf numFmtId="4" fontId="17" fillId="0" borderId="19" xfId="4" applyNumberFormat="1" applyFont="1" applyBorder="1"/>
    <xf numFmtId="2" fontId="24" fillId="0" borderId="0" xfId="4" applyNumberFormat="1" applyFont="1"/>
    <xf numFmtId="4" fontId="27" fillId="0" borderId="0" xfId="0" applyNumberFormat="1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10" fontId="24" fillId="0" borderId="0" xfId="3" applyNumberFormat="1" applyFont="1"/>
    <xf numFmtId="4" fontId="17" fillId="4" borderId="0" xfId="4" applyNumberFormat="1" applyFont="1" applyFill="1"/>
    <xf numFmtId="0" fontId="17" fillId="0" borderId="0" xfId="4" applyFont="1"/>
    <xf numFmtId="4" fontId="24" fillId="0" borderId="7" xfId="0" applyNumberFormat="1" applyFont="1" applyFill="1" applyBorder="1"/>
    <xf numFmtId="4" fontId="24" fillId="0" borderId="8" xfId="0" applyNumberFormat="1" applyFont="1" applyFill="1" applyBorder="1"/>
    <xf numFmtId="0" fontId="8" fillId="0" borderId="5" xfId="2" applyNumberFormat="1" applyFont="1" applyFill="1" applyBorder="1" applyAlignment="1" applyProtection="1">
      <alignment horizontal="right"/>
      <protection locked="0" hidden="1"/>
    </xf>
    <xf numFmtId="0" fontId="17" fillId="0" borderId="0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vertical="center"/>
    </xf>
    <xf numFmtId="4" fontId="24" fillId="0" borderId="0" xfId="0" applyNumberFormat="1" applyFont="1" applyFill="1" applyBorder="1"/>
    <xf numFmtId="164" fontId="8" fillId="0" borderId="0" xfId="2" applyNumberFormat="1" applyFont="1" applyFill="1" applyBorder="1" applyAlignment="1" applyProtection="1">
      <alignment horizontal="right" vertical="center" wrapText="1"/>
      <protection locked="0" hidden="1"/>
    </xf>
    <xf numFmtId="165" fontId="12" fillId="0" borderId="0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0" xfId="2" applyNumberFormat="1" applyFont="1" applyFill="1" applyBorder="1" applyAlignment="1" applyProtection="1">
      <alignment horizontal="right" vertical="center"/>
      <protection locked="0" hidden="1"/>
    </xf>
    <xf numFmtId="4" fontId="17" fillId="0" borderId="2" xfId="0" applyNumberFormat="1" applyFont="1" applyFill="1" applyBorder="1" applyAlignment="1">
      <alignment horizontal="center"/>
    </xf>
    <xf numFmtId="0" fontId="17" fillId="0" borderId="2" xfId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4" fontId="17" fillId="0" borderId="0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5" fillId="0" borderId="1" xfId="2" applyFont="1" applyFill="1" applyBorder="1" applyAlignment="1" applyProtection="1">
      <alignment horizontal="center" wrapText="1"/>
      <protection locked="0" hidden="1"/>
    </xf>
    <xf numFmtId="0" fontId="15" fillId="0" borderId="0" xfId="2" applyFont="1" applyFill="1" applyBorder="1" applyAlignment="1" applyProtection="1">
      <alignment horizontal="center" wrapText="1"/>
      <protection locked="0" hidden="1"/>
    </xf>
    <xf numFmtId="0" fontId="15" fillId="0" borderId="2" xfId="2" applyFont="1" applyFill="1" applyBorder="1" applyAlignment="1" applyProtection="1">
      <alignment horizontal="center" wrapText="1"/>
      <protection locked="0" hidden="1"/>
    </xf>
    <xf numFmtId="0" fontId="9" fillId="0" borderId="20" xfId="2" applyFont="1" applyFill="1" applyBorder="1" applyAlignment="1" applyProtection="1">
      <alignment horizontal="center" wrapText="1"/>
      <protection locked="0" hidden="1"/>
    </xf>
    <xf numFmtId="0" fontId="9" fillId="0" borderId="17" xfId="2" applyFont="1" applyFill="1" applyBorder="1" applyAlignment="1" applyProtection="1">
      <alignment horizontal="center" wrapText="1"/>
      <protection locked="0" hidden="1"/>
    </xf>
    <xf numFmtId="0" fontId="9" fillId="0" borderId="21" xfId="2" applyFont="1" applyFill="1" applyBorder="1" applyAlignment="1" applyProtection="1">
      <alignment horizontal="center" wrapText="1"/>
      <protection locked="0" hidden="1"/>
    </xf>
  </cellXfs>
  <cellStyles count="8">
    <cellStyle name="Βασικό_ΕΛΣ" xfId="2" xr:uid="{00000000-0005-0000-0000-000002000000}"/>
    <cellStyle name="Κανονικό" xfId="0" builtinId="0"/>
    <cellStyle name="Ποσοστό" xfId="3" builtinId="5"/>
    <cellStyle name="Comma 2" xfId="7" xr:uid="{6859E16E-0A7D-401F-9B4C-924742113E98}"/>
    <cellStyle name="Normal 2" xfId="1" xr:uid="{00000000-0005-0000-0000-000000000000}"/>
    <cellStyle name="Normal 2 2" xfId="4" xr:uid="{2055CF99-DCEB-4FE3-A0EA-7C82081D64A7}"/>
    <cellStyle name="Normal 3" xfId="6" xr:uid="{6019EC8E-D598-49EB-A1FD-DB94E54CC88F}"/>
    <cellStyle name="Percent 2" xfId="5" xr:uid="{6E8D675A-1CE1-47F3-9834-B600A57B4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65</xdr:row>
      <xdr:rowOff>7620</xdr:rowOff>
    </xdr:from>
    <xdr:ext cx="12664440" cy="1392364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1C72DC-94D5-4C8F-897B-C9FFBE91B98A}"/>
            </a:ext>
          </a:extLst>
        </xdr:cNvPr>
        <xdr:cNvSpPr txBox="1"/>
      </xdr:nvSpPr>
      <xdr:spPr>
        <a:xfrm>
          <a:off x="0" y="12694920"/>
          <a:ext cx="12664440" cy="13923645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l-GR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4E406-F35E-4E3A-8870-8FA533B9DB32}">
  <dimension ref="A1:N56"/>
  <sheetViews>
    <sheetView workbookViewId="0">
      <selection activeCell="K23" sqref="K23"/>
    </sheetView>
  </sheetViews>
  <sheetFormatPr baseColWidth="10" defaultColWidth="9.1640625" defaultRowHeight="15" customHeight="1"/>
  <cols>
    <col min="1" max="1" width="2.5" style="89" customWidth="1"/>
    <col min="2" max="2" width="7.83203125" style="89" customWidth="1"/>
    <col min="3" max="3" width="40.33203125" style="89" customWidth="1"/>
    <col min="4" max="4" width="16.83203125" style="89" customWidth="1"/>
    <col min="5" max="5" width="2.6640625" style="89" customWidth="1"/>
    <col min="6" max="6" width="10.1640625" style="89" bestFit="1" customWidth="1"/>
    <col min="7" max="7" width="9.1640625" style="89"/>
    <col min="8" max="8" width="24.1640625" style="89" customWidth="1"/>
    <col min="9" max="9" width="12.5" style="89" bestFit="1" customWidth="1"/>
    <col min="10" max="10" width="15.1640625" style="89" customWidth="1"/>
    <col min="11" max="11" width="21.1640625" style="89" customWidth="1"/>
    <col min="12" max="12" width="26.1640625" style="89" customWidth="1"/>
    <col min="13" max="13" width="9.1640625" style="89"/>
    <col min="14" max="14" width="11.33203125" style="89" bestFit="1" customWidth="1"/>
    <col min="15" max="16384" width="9.1640625" style="89"/>
  </cols>
  <sheetData>
    <row r="1" spans="1:14" ht="15" customHeight="1">
      <c r="A1" s="84"/>
      <c r="B1" s="85" t="s">
        <v>92</v>
      </c>
      <c r="C1" s="85"/>
      <c r="D1" s="85"/>
      <c r="E1" s="85"/>
      <c r="F1" s="85"/>
      <c r="G1" s="86"/>
      <c r="H1" s="87"/>
      <c r="I1" s="88"/>
    </row>
    <row r="2" spans="1:14" ht="15" customHeight="1">
      <c r="A2" s="84"/>
      <c r="B2" s="85" t="s">
        <v>93</v>
      </c>
      <c r="C2" s="85"/>
      <c r="D2" s="85"/>
      <c r="E2" s="85"/>
      <c r="F2" s="85"/>
      <c r="G2" s="86"/>
      <c r="H2" s="87"/>
      <c r="I2" s="88"/>
    </row>
    <row r="3" spans="1:14" ht="15" customHeight="1">
      <c r="A3" s="84"/>
      <c r="B3" s="84"/>
      <c r="C3" s="84"/>
      <c r="D3" s="84"/>
      <c r="E3" s="84"/>
      <c r="F3" s="84"/>
      <c r="G3" s="90"/>
      <c r="H3" s="90"/>
      <c r="I3" s="84"/>
    </row>
    <row r="4" spans="1:14" ht="15" customHeight="1">
      <c r="A4" s="84"/>
      <c r="B4" s="84"/>
      <c r="C4" s="85" t="s">
        <v>94</v>
      </c>
      <c r="D4" s="84"/>
      <c r="E4" s="84"/>
      <c r="F4" s="84"/>
      <c r="G4" s="86" t="s">
        <v>95</v>
      </c>
      <c r="H4" s="90"/>
      <c r="I4" s="84"/>
    </row>
    <row r="5" spans="1:14" ht="15" customHeight="1">
      <c r="A5" s="84"/>
      <c r="B5" s="84"/>
      <c r="C5" s="91" t="s">
        <v>96</v>
      </c>
      <c r="D5" s="84"/>
      <c r="E5" s="84"/>
      <c r="F5" s="84"/>
      <c r="G5" s="90" t="s">
        <v>97</v>
      </c>
      <c r="H5" s="90"/>
      <c r="I5" s="84"/>
    </row>
    <row r="6" spans="1:14" ht="15" customHeight="1">
      <c r="A6" s="84"/>
      <c r="B6" s="84">
        <v>20</v>
      </c>
      <c r="C6" s="84" t="s">
        <v>98</v>
      </c>
      <c r="D6" s="92">
        <v>11564.09</v>
      </c>
      <c r="E6" s="93"/>
      <c r="F6" s="84">
        <v>70</v>
      </c>
      <c r="G6" s="90" t="s">
        <v>99</v>
      </c>
      <c r="H6" s="90"/>
      <c r="I6" s="94">
        <v>516508.5</v>
      </c>
    </row>
    <row r="7" spans="1:14" ht="15" customHeight="1">
      <c r="A7" s="84"/>
      <c r="B7" s="84"/>
      <c r="C7" s="88" t="s">
        <v>100</v>
      </c>
      <c r="D7" s="90"/>
      <c r="E7" s="93"/>
      <c r="F7" s="84">
        <v>71</v>
      </c>
      <c r="G7" s="90" t="s">
        <v>101</v>
      </c>
      <c r="I7" s="95"/>
      <c r="J7" s="96"/>
    </row>
    <row r="8" spans="1:14" ht="15" customHeight="1">
      <c r="A8" s="84"/>
      <c r="B8" s="84">
        <v>20</v>
      </c>
      <c r="C8" s="84" t="s">
        <v>98</v>
      </c>
      <c r="D8" s="97">
        <v>264674.48</v>
      </c>
      <c r="E8" s="93"/>
      <c r="F8" s="84">
        <v>72</v>
      </c>
      <c r="G8" s="89" t="s">
        <v>102</v>
      </c>
      <c r="H8" s="90"/>
      <c r="I8" s="95"/>
      <c r="J8" s="96"/>
      <c r="L8" s="98"/>
    </row>
    <row r="9" spans="1:14" ht="15" customHeight="1">
      <c r="A9" s="84"/>
      <c r="B9" s="84"/>
      <c r="C9" s="88" t="s">
        <v>103</v>
      </c>
      <c r="D9" s="90">
        <f>SUM(D6:D8)</f>
        <v>276238.57</v>
      </c>
      <c r="E9" s="93"/>
      <c r="F9" s="84">
        <v>73</v>
      </c>
      <c r="G9" s="90" t="s">
        <v>104</v>
      </c>
      <c r="H9" s="90"/>
      <c r="I9" s="94">
        <v>413452.91</v>
      </c>
      <c r="K9" s="84"/>
      <c r="L9" s="90"/>
      <c r="M9" s="90"/>
      <c r="N9" s="90"/>
    </row>
    <row r="10" spans="1:14" ht="15" customHeight="1">
      <c r="A10" s="84"/>
      <c r="B10" s="84"/>
      <c r="C10" s="91" t="s">
        <v>105</v>
      </c>
      <c r="D10" s="90"/>
      <c r="E10" s="93"/>
      <c r="F10" s="84"/>
      <c r="G10" s="90" t="s">
        <v>106</v>
      </c>
      <c r="I10" s="95"/>
      <c r="K10" s="96"/>
    </row>
    <row r="11" spans="1:14" ht="15" customHeight="1">
      <c r="A11" s="84"/>
      <c r="B11" s="84">
        <v>20</v>
      </c>
      <c r="C11" s="84" t="s">
        <v>98</v>
      </c>
      <c r="D11" s="97">
        <v>15644.2</v>
      </c>
      <c r="E11" s="93"/>
      <c r="F11" s="84">
        <v>74</v>
      </c>
      <c r="G11" s="90" t="s">
        <v>107</v>
      </c>
      <c r="H11" s="90"/>
      <c r="I11" s="94">
        <v>40896.120000000003</v>
      </c>
      <c r="J11" s="96"/>
    </row>
    <row r="12" spans="1:14" ht="15" customHeight="1">
      <c r="A12" s="84"/>
      <c r="B12" s="84"/>
      <c r="C12" s="84" t="s">
        <v>108</v>
      </c>
      <c r="D12" s="87">
        <f>D9-D11</f>
        <v>260594.37</v>
      </c>
      <c r="E12" s="93"/>
      <c r="F12" s="84">
        <v>75</v>
      </c>
      <c r="G12" s="90" t="s">
        <v>109</v>
      </c>
      <c r="H12" s="90"/>
      <c r="I12" s="94">
        <v>51969.05</v>
      </c>
      <c r="J12" s="96"/>
    </row>
    <row r="13" spans="1:14" ht="15" customHeight="1">
      <c r="A13" s="84"/>
      <c r="B13" s="84"/>
      <c r="C13" s="84" t="s">
        <v>110</v>
      </c>
      <c r="D13" s="90"/>
      <c r="E13" s="93"/>
      <c r="F13" s="84">
        <v>76</v>
      </c>
      <c r="G13" s="90" t="s">
        <v>111</v>
      </c>
      <c r="H13" s="90"/>
      <c r="I13" s="94">
        <v>4423.1000000000004</v>
      </c>
      <c r="J13" s="96"/>
    </row>
    <row r="14" spans="1:14" ht="15" customHeight="1">
      <c r="A14" s="84"/>
      <c r="B14" s="84" t="s">
        <v>112</v>
      </c>
      <c r="C14" s="84" t="s">
        <v>113</v>
      </c>
      <c r="D14" s="94">
        <v>361134.89</v>
      </c>
      <c r="E14" s="93"/>
      <c r="F14" s="84">
        <v>78</v>
      </c>
      <c r="G14" s="99" t="s">
        <v>114</v>
      </c>
      <c r="H14" s="90"/>
      <c r="I14" s="94">
        <v>0</v>
      </c>
      <c r="J14" s="96"/>
    </row>
    <row r="15" spans="1:14" ht="15" customHeight="1">
      <c r="A15" s="84"/>
      <c r="B15" s="84" t="s">
        <v>115</v>
      </c>
      <c r="C15" s="84" t="s">
        <v>116</v>
      </c>
      <c r="D15" s="94">
        <f>184294.01-362.5</f>
        <v>183931.51</v>
      </c>
      <c r="E15" s="93"/>
      <c r="F15" s="84"/>
      <c r="G15" s="90"/>
      <c r="H15" s="90"/>
      <c r="I15" s="90"/>
    </row>
    <row r="16" spans="1:14" ht="15" customHeight="1">
      <c r="A16" s="84"/>
      <c r="B16" s="84" t="s">
        <v>117</v>
      </c>
      <c r="C16" s="84" t="s">
        <v>118</v>
      </c>
      <c r="D16" s="94">
        <f>174892.49</f>
        <v>174892.49</v>
      </c>
      <c r="E16" s="93"/>
      <c r="F16" s="90"/>
      <c r="G16" s="90"/>
      <c r="H16" s="90"/>
      <c r="I16" s="90"/>
    </row>
    <row r="17" spans="1:14" ht="15" customHeight="1">
      <c r="A17" s="84"/>
      <c r="B17" s="84" t="s">
        <v>119</v>
      </c>
      <c r="C17" s="84" t="s">
        <v>120</v>
      </c>
      <c r="D17" s="94">
        <v>6089.65</v>
      </c>
      <c r="E17" s="93"/>
      <c r="F17" s="90"/>
      <c r="G17" s="90"/>
      <c r="H17" s="90"/>
      <c r="I17" s="90"/>
    </row>
    <row r="18" spans="1:14" ht="15" customHeight="1">
      <c r="A18" s="84"/>
      <c r="B18" s="84" t="s">
        <v>121</v>
      </c>
      <c r="C18" s="84" t="s">
        <v>122</v>
      </c>
      <c r="D18" s="94">
        <f>88203.43-157.5</f>
        <v>88045.93</v>
      </c>
      <c r="E18" s="93"/>
      <c r="F18" s="90"/>
      <c r="G18" s="90"/>
      <c r="H18" s="90"/>
      <c r="I18" s="90"/>
    </row>
    <row r="19" spans="1:14" ht="15" customHeight="1" thickBot="1">
      <c r="A19" s="84"/>
      <c r="B19" s="84" t="s">
        <v>123</v>
      </c>
      <c r="C19" s="84" t="s">
        <v>124</v>
      </c>
      <c r="D19" s="100"/>
      <c r="E19" s="93"/>
      <c r="F19" s="84"/>
      <c r="G19" s="90"/>
      <c r="H19" s="90"/>
      <c r="I19" s="101"/>
    </row>
    <row r="20" spans="1:14" ht="15" customHeight="1" thickBot="1">
      <c r="A20" s="84"/>
      <c r="B20" s="84" t="s">
        <v>125</v>
      </c>
      <c r="C20" s="84" t="s">
        <v>126</v>
      </c>
      <c r="D20" s="100"/>
      <c r="E20" s="93"/>
      <c r="F20" s="84"/>
      <c r="G20" s="101" t="s">
        <v>127</v>
      </c>
      <c r="H20" s="90"/>
      <c r="I20" s="102">
        <f>SUM(I6:I15)</f>
        <v>1027249.6799999999</v>
      </c>
    </row>
    <row r="21" spans="1:14" ht="15" customHeight="1">
      <c r="A21" s="84"/>
      <c r="B21" s="84" t="s">
        <v>128</v>
      </c>
      <c r="C21" s="84" t="s">
        <v>129</v>
      </c>
      <c r="D21" s="100"/>
      <c r="E21" s="93"/>
      <c r="F21" s="84"/>
      <c r="G21" s="90"/>
      <c r="H21" s="90"/>
      <c r="I21" s="90"/>
      <c r="N21" s="116"/>
    </row>
    <row r="22" spans="1:14" ht="15" customHeight="1">
      <c r="A22" s="84"/>
      <c r="B22" s="84" t="s">
        <v>130</v>
      </c>
      <c r="C22" s="84" t="s">
        <v>131</v>
      </c>
      <c r="D22" s="103"/>
      <c r="E22" s="84"/>
      <c r="F22" s="84"/>
      <c r="G22" s="90"/>
      <c r="H22" s="90"/>
      <c r="I22" s="90"/>
      <c r="J22" s="89" t="s">
        <v>173</v>
      </c>
      <c r="K22" s="89" t="s">
        <v>174</v>
      </c>
      <c r="N22" s="116"/>
    </row>
    <row r="23" spans="1:14" ht="15" customHeight="1">
      <c r="A23" s="84"/>
      <c r="B23" s="84" t="s">
        <v>132</v>
      </c>
      <c r="C23" s="84" t="s">
        <v>133</v>
      </c>
      <c r="D23" s="104"/>
      <c r="E23" s="84"/>
      <c r="F23" s="84"/>
      <c r="G23" s="90"/>
      <c r="H23" s="90" t="s">
        <v>167</v>
      </c>
      <c r="I23" s="90">
        <f>D12+199220.26</f>
        <v>459814.63</v>
      </c>
      <c r="J23" s="118">
        <f>I23/$I$30</f>
        <v>0.41567329364536026</v>
      </c>
      <c r="K23" s="96">
        <f>$I$29*J23+(1084.07-1082.28)</f>
        <v>452.40894744212562</v>
      </c>
      <c r="L23" s="112">
        <f>I23-K23</f>
        <v>459362.22105255787</v>
      </c>
      <c r="M23" s="87" t="s">
        <v>167</v>
      </c>
      <c r="N23" s="116"/>
    </row>
    <row r="24" spans="1:14" ht="15" customHeight="1">
      <c r="A24" s="84"/>
      <c r="B24" s="84" t="s">
        <v>134</v>
      </c>
      <c r="C24" s="84" t="s">
        <v>135</v>
      </c>
      <c r="D24" s="100"/>
      <c r="E24" s="84"/>
      <c r="F24" s="84"/>
      <c r="G24" s="90"/>
      <c r="H24" s="90" t="s">
        <v>168</v>
      </c>
      <c r="I24" s="90">
        <v>201001.93</v>
      </c>
      <c r="J24" s="118">
        <f t="shared" ref="J24:J27" si="0">I24/$I$30</f>
        <v>0.18170612420960627</v>
      </c>
      <c r="K24" s="96">
        <f t="shared" ref="K24:K25" si="1">$I$29*J24</f>
        <v>196.98215807190786</v>
      </c>
      <c r="L24" s="112">
        <f t="shared" ref="L24:L25" si="2">I24-K24</f>
        <v>200804.94784192808</v>
      </c>
      <c r="M24" s="87" t="s">
        <v>168</v>
      </c>
      <c r="N24" s="116"/>
    </row>
    <row r="25" spans="1:14" ht="15" customHeight="1">
      <c r="A25" s="84"/>
      <c r="B25" s="84" t="s">
        <v>136</v>
      </c>
      <c r="C25" s="84" t="s">
        <v>137</v>
      </c>
      <c r="D25" s="100"/>
      <c r="E25" s="84"/>
      <c r="F25" s="84"/>
      <c r="G25" s="90"/>
      <c r="H25" s="90" t="s">
        <v>169</v>
      </c>
      <c r="I25" s="90">
        <f>443549.64</f>
        <v>443549.64</v>
      </c>
      <c r="J25" s="118">
        <f t="shared" si="0"/>
        <v>0.40096971197722403</v>
      </c>
      <c r="K25" s="96">
        <f t="shared" si="1"/>
        <v>434.67923566314926</v>
      </c>
      <c r="L25" s="112">
        <f t="shared" si="2"/>
        <v>443114.96076433687</v>
      </c>
      <c r="M25" s="87" t="s">
        <v>169</v>
      </c>
      <c r="N25" s="116"/>
    </row>
    <row r="26" spans="1:14" ht="15" customHeight="1">
      <c r="A26" s="84"/>
      <c r="B26" s="84" t="s">
        <v>138</v>
      </c>
      <c r="C26" s="84" t="s">
        <v>139</v>
      </c>
      <c r="D26" s="100"/>
      <c r="E26" s="84"/>
      <c r="F26" s="84"/>
      <c r="G26" s="90"/>
      <c r="H26" s="90"/>
      <c r="I26" s="90">
        <f>SUM(I23:I25)</f>
        <v>1104366.2000000002</v>
      </c>
      <c r="J26" s="118"/>
      <c r="K26" s="96">
        <f>SUM(K23:K25)</f>
        <v>1084.0703411771829</v>
      </c>
      <c r="L26" s="112">
        <f>SUM(L23:L25)</f>
        <v>1103282.1296588229</v>
      </c>
      <c r="N26" s="116"/>
    </row>
    <row r="27" spans="1:14" ht="15" customHeight="1">
      <c r="A27" s="84"/>
      <c r="B27" s="84" t="s">
        <v>140</v>
      </c>
      <c r="C27" s="84" t="s">
        <v>141</v>
      </c>
      <c r="D27" s="100"/>
      <c r="E27" s="84"/>
      <c r="F27" s="84"/>
      <c r="G27" s="90"/>
      <c r="H27" s="90" t="s">
        <v>170</v>
      </c>
      <c r="I27" s="90">
        <v>2910.25</v>
      </c>
      <c r="J27" s="118">
        <f t="shared" si="0"/>
        <v>2.6308714945224984E-3</v>
      </c>
      <c r="L27" s="112">
        <f>I27</f>
        <v>2910.25</v>
      </c>
      <c r="M27" s="87" t="s">
        <v>170</v>
      </c>
      <c r="N27" s="116"/>
    </row>
    <row r="28" spans="1:14" ht="15" customHeight="1">
      <c r="A28" s="84"/>
      <c r="B28" s="84" t="s">
        <v>142</v>
      </c>
      <c r="C28" s="84" t="s">
        <v>143</v>
      </c>
      <c r="D28" s="104"/>
      <c r="E28" s="84"/>
      <c r="F28" s="84"/>
      <c r="G28" s="90"/>
      <c r="H28" s="90"/>
      <c r="I28" s="90">
        <f>SUM(I26:I27)</f>
        <v>1107276.4500000002</v>
      </c>
      <c r="L28" s="119">
        <f>SUM(L26:L27)</f>
        <v>1106192.3796588229</v>
      </c>
      <c r="M28" s="120" t="s">
        <v>175</v>
      </c>
      <c r="N28" s="116"/>
    </row>
    <row r="29" spans="1:14" ht="15" customHeight="1">
      <c r="A29" s="84"/>
      <c r="B29" s="84" t="s">
        <v>144</v>
      </c>
      <c r="C29" s="84" t="s">
        <v>122</v>
      </c>
      <c r="D29" s="100"/>
      <c r="E29" s="90"/>
      <c r="F29" s="90"/>
      <c r="G29" s="90"/>
      <c r="H29" s="90" t="s">
        <v>171</v>
      </c>
      <c r="I29" s="90">
        <f>D35</f>
        <v>1084.07</v>
      </c>
      <c r="N29" s="116"/>
    </row>
    <row r="30" spans="1:14" ht="15" customHeight="1">
      <c r="A30" s="84"/>
      <c r="B30" s="84" t="s">
        <v>145</v>
      </c>
      <c r="C30" s="84" t="s">
        <v>146</v>
      </c>
      <c r="D30" s="94">
        <v>2910.25</v>
      </c>
      <c r="E30" s="84"/>
      <c r="F30" s="90"/>
      <c r="G30" s="90"/>
      <c r="H30" s="90" t="s">
        <v>172</v>
      </c>
      <c r="I30" s="90">
        <f>I28-I29</f>
        <v>1106192.3800000001</v>
      </c>
      <c r="N30" s="117"/>
    </row>
    <row r="31" spans="1:14" ht="15" customHeight="1">
      <c r="A31" s="84"/>
      <c r="B31" s="84" t="s">
        <v>147</v>
      </c>
      <c r="C31" s="84" t="s">
        <v>148</v>
      </c>
      <c r="D31" s="94">
        <f>28578.24</f>
        <v>28578.240000000002</v>
      </c>
      <c r="E31" s="90"/>
      <c r="F31" s="84"/>
      <c r="G31" s="90"/>
      <c r="H31" s="90"/>
      <c r="I31" s="84"/>
      <c r="N31" s="117"/>
    </row>
    <row r="32" spans="1:14" ht="15" customHeight="1" thickBot="1">
      <c r="A32" s="84"/>
      <c r="B32" s="84" t="s">
        <v>149</v>
      </c>
      <c r="C32" s="84" t="s">
        <v>150</v>
      </c>
      <c r="D32" s="90">
        <v>1099.1199999999999</v>
      </c>
      <c r="E32" s="90"/>
      <c r="F32" s="89" t="s">
        <v>165</v>
      </c>
      <c r="G32" s="90"/>
      <c r="H32" s="90"/>
      <c r="I32" s="84"/>
      <c r="N32" s="117"/>
    </row>
    <row r="33" spans="1:14" ht="15" customHeight="1">
      <c r="A33" s="84"/>
      <c r="B33" s="84"/>
      <c r="C33" s="91" t="s">
        <v>151</v>
      </c>
      <c r="D33" s="105">
        <f>SUM(D14:D32)</f>
        <v>846682.08</v>
      </c>
      <c r="E33" s="84"/>
      <c r="F33" s="84"/>
      <c r="G33" s="90"/>
      <c r="H33" s="106"/>
      <c r="I33" s="84"/>
      <c r="N33" s="117"/>
    </row>
    <row r="34" spans="1:14" ht="15" customHeight="1">
      <c r="A34" s="84"/>
      <c r="B34" s="84"/>
      <c r="C34" s="84" t="s">
        <v>152</v>
      </c>
      <c r="D34" s="90"/>
      <c r="E34" s="84"/>
      <c r="F34" s="84"/>
      <c r="G34" s="90"/>
      <c r="H34" s="90"/>
      <c r="I34" s="90"/>
      <c r="J34" s="90"/>
      <c r="N34" s="96"/>
    </row>
    <row r="35" spans="1:14" ht="15" customHeight="1">
      <c r="A35" s="84"/>
      <c r="B35" s="84" t="s">
        <v>153</v>
      </c>
      <c r="C35" s="84" t="s">
        <v>154</v>
      </c>
      <c r="D35" s="94">
        <v>1084.07</v>
      </c>
      <c r="E35" s="84"/>
      <c r="F35" s="84"/>
      <c r="G35" s="90"/>
      <c r="H35" s="107"/>
      <c r="I35" s="84"/>
      <c r="J35" s="90"/>
    </row>
    <row r="36" spans="1:14" ht="15" customHeight="1">
      <c r="A36" s="84"/>
      <c r="B36" s="84"/>
      <c r="C36" s="84"/>
      <c r="D36" s="90"/>
      <c r="E36" s="84"/>
      <c r="F36" s="84"/>
      <c r="G36" s="90"/>
      <c r="H36" s="90"/>
      <c r="I36" s="84"/>
    </row>
    <row r="37" spans="1:14" ht="15" customHeight="1" thickBot="1">
      <c r="A37" s="84"/>
      <c r="B37" s="84"/>
      <c r="C37" s="108" t="s">
        <v>155</v>
      </c>
      <c r="D37" s="90">
        <f>D12+D33-D35</f>
        <v>1106192.3799999999</v>
      </c>
      <c r="E37" s="84"/>
      <c r="F37" s="84"/>
      <c r="G37" s="90"/>
      <c r="H37" s="90"/>
      <c r="I37" s="84"/>
    </row>
    <row r="38" spans="1:14" ht="15" customHeight="1">
      <c r="A38" s="84"/>
      <c r="B38" s="84"/>
      <c r="C38" s="84"/>
      <c r="D38" s="84"/>
      <c r="E38" s="84"/>
      <c r="F38" s="84"/>
      <c r="G38" s="90"/>
      <c r="H38" s="90"/>
      <c r="I38" s="84"/>
    </row>
    <row r="39" spans="1:14" ht="15" customHeight="1">
      <c r="A39" s="84"/>
      <c r="B39" s="84"/>
      <c r="C39" s="84"/>
      <c r="D39" s="84"/>
      <c r="E39" s="84"/>
      <c r="F39" s="84"/>
      <c r="G39" s="90"/>
      <c r="H39" s="90"/>
      <c r="I39" s="84"/>
    </row>
    <row r="40" spans="1:14" ht="15" customHeight="1">
      <c r="A40" s="84"/>
      <c r="B40" s="84"/>
      <c r="C40" s="84" t="s">
        <v>156</v>
      </c>
      <c r="D40" s="109">
        <f>I20-D37</f>
        <v>-78942.699999999953</v>
      </c>
      <c r="E40" s="84"/>
      <c r="F40" s="84"/>
      <c r="G40" s="90"/>
      <c r="H40" s="90"/>
      <c r="I40" s="84"/>
    </row>
    <row r="41" spans="1:14" ht="15" customHeight="1">
      <c r="A41" s="84"/>
      <c r="B41" s="84"/>
      <c r="C41" s="84"/>
      <c r="D41" s="87"/>
      <c r="E41" s="84"/>
      <c r="F41" s="84"/>
      <c r="G41" s="90"/>
      <c r="H41" s="90"/>
      <c r="I41" s="84"/>
    </row>
    <row r="42" spans="1:14" ht="15" customHeight="1">
      <c r="C42" s="110" t="s">
        <v>157</v>
      </c>
      <c r="D42" s="94">
        <v>5004.3900000000003</v>
      </c>
      <c r="I42" s="96"/>
    </row>
    <row r="43" spans="1:14" ht="15" customHeight="1">
      <c r="C43" s="84" t="s">
        <v>158</v>
      </c>
      <c r="D43" s="95"/>
      <c r="I43" s="96"/>
    </row>
    <row r="44" spans="1:14" ht="15" customHeight="1">
      <c r="C44" s="84" t="s">
        <v>159</v>
      </c>
      <c r="D44" s="94">
        <v>577.09</v>
      </c>
      <c r="I44" s="96"/>
    </row>
    <row r="45" spans="1:14" ht="15" customHeight="1">
      <c r="C45" s="110" t="s">
        <v>160</v>
      </c>
      <c r="D45" s="94">
        <f>-3503.59</f>
        <v>-3503.59</v>
      </c>
      <c r="I45" s="111"/>
    </row>
    <row r="46" spans="1:14" ht="15" customHeight="1">
      <c r="C46" s="84" t="s">
        <v>161</v>
      </c>
      <c r="D46" s="94">
        <v>-1084.07</v>
      </c>
      <c r="I46" s="112"/>
    </row>
    <row r="47" spans="1:14" ht="15" customHeight="1">
      <c r="C47" s="110" t="s">
        <v>162</v>
      </c>
      <c r="D47" s="95"/>
      <c r="I47" s="112"/>
    </row>
    <row r="48" spans="1:14" ht="15" customHeight="1">
      <c r="C48" s="89" t="s">
        <v>39</v>
      </c>
      <c r="D48" s="95"/>
    </row>
    <row r="49" spans="3:4" ht="15" customHeight="1">
      <c r="C49" s="89" t="s">
        <v>163</v>
      </c>
      <c r="D49" s="95"/>
    </row>
    <row r="50" spans="3:4" ht="15" customHeight="1">
      <c r="C50" s="113" t="s">
        <v>164</v>
      </c>
      <c r="D50" s="114">
        <f>SUM(D40:D49)</f>
        <v>-77948.879999999961</v>
      </c>
    </row>
    <row r="54" spans="3:4" ht="15" customHeight="1">
      <c r="D54" s="96"/>
    </row>
    <row r="55" spans="3:4" ht="15" customHeight="1">
      <c r="D55" s="115"/>
    </row>
    <row r="56" spans="3:4" ht="15" customHeight="1">
      <c r="D56" s="96"/>
    </row>
  </sheetData>
  <pageMargins left="0.25" right="0.25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32799-8544-45A0-BD00-9857E2B58F91}">
  <sheetPr>
    <tabColor rgb="FF92D050"/>
    <pageSetUpPr fitToPage="1"/>
  </sheetPr>
  <dimension ref="A1:N111"/>
  <sheetViews>
    <sheetView showGridLines="0" tabSelected="1" zoomScaleNormal="100" workbookViewId="0">
      <selection activeCell="J61" sqref="J61"/>
    </sheetView>
  </sheetViews>
  <sheetFormatPr baseColWidth="10" defaultColWidth="10.33203125" defaultRowHeight="13"/>
  <cols>
    <col min="1" max="1" width="43.5" style="59" customWidth="1"/>
    <col min="2" max="2" width="16" style="55" bestFit="1" customWidth="1"/>
    <col min="3" max="3" width="4.1640625" style="56" customWidth="1"/>
    <col min="4" max="4" width="14.5" style="57" bestFit="1" customWidth="1"/>
    <col min="5" max="5" width="11.33203125" style="4" customWidth="1"/>
    <col min="6" max="6" width="50.6640625" style="4" bestFit="1" customWidth="1"/>
    <col min="7" max="7" width="14.33203125" style="4" bestFit="1" customWidth="1"/>
    <col min="8" max="8" width="8.6640625" style="4" customWidth="1"/>
    <col min="9" max="9" width="21.5" style="4" customWidth="1"/>
    <col min="10" max="10" width="12.1640625" style="2" customWidth="1"/>
    <col min="11" max="17" width="14.5" style="4" customWidth="1"/>
    <col min="18" max="16384" width="10.33203125" style="4"/>
  </cols>
  <sheetData>
    <row r="1" spans="1:14" ht="32" thickBot="1">
      <c r="A1" s="141" t="s">
        <v>75</v>
      </c>
      <c r="B1" s="142"/>
      <c r="C1" s="142"/>
      <c r="D1" s="142"/>
      <c r="E1" s="142"/>
      <c r="F1" s="142"/>
      <c r="G1" s="142"/>
      <c r="H1" s="142"/>
      <c r="I1" s="143"/>
      <c r="J1" s="1"/>
    </row>
    <row r="2" spans="1:14" ht="20">
      <c r="A2" s="144" t="s">
        <v>76</v>
      </c>
      <c r="B2" s="145"/>
      <c r="C2" s="145"/>
      <c r="D2" s="145"/>
      <c r="E2" s="145"/>
      <c r="F2" s="145"/>
      <c r="G2" s="145"/>
      <c r="H2" s="145"/>
      <c r="I2" s="146"/>
      <c r="J2" s="1"/>
    </row>
    <row r="3" spans="1:14" ht="20">
      <c r="A3" s="144" t="s">
        <v>77</v>
      </c>
      <c r="B3" s="145"/>
      <c r="C3" s="145"/>
      <c r="D3" s="145"/>
      <c r="E3" s="145"/>
      <c r="F3" s="145"/>
      <c r="G3" s="145"/>
      <c r="H3" s="145"/>
      <c r="I3" s="146"/>
      <c r="J3" s="1"/>
    </row>
    <row r="4" spans="1:14" ht="20">
      <c r="A4" s="144" t="s">
        <v>78</v>
      </c>
      <c r="B4" s="145"/>
      <c r="C4" s="145"/>
      <c r="D4" s="145"/>
      <c r="E4" s="145"/>
      <c r="F4" s="145"/>
      <c r="G4" s="145"/>
      <c r="H4" s="145"/>
      <c r="I4" s="146"/>
      <c r="J4" s="1"/>
    </row>
    <row r="5" spans="1:14" ht="20">
      <c r="A5" s="144" t="s">
        <v>79</v>
      </c>
      <c r="B5" s="145"/>
      <c r="C5" s="145"/>
      <c r="D5" s="145"/>
      <c r="E5" s="145"/>
      <c r="F5" s="145"/>
      <c r="G5" s="145"/>
      <c r="H5" s="145"/>
      <c r="I5" s="146"/>
      <c r="J5" s="1"/>
    </row>
    <row r="6" spans="1:14" ht="20">
      <c r="A6" s="144" t="s">
        <v>80</v>
      </c>
      <c r="B6" s="145"/>
      <c r="C6" s="145"/>
      <c r="D6" s="145"/>
      <c r="E6" s="145"/>
      <c r="F6" s="145"/>
      <c r="G6" s="145"/>
      <c r="H6" s="145"/>
      <c r="I6" s="146"/>
      <c r="J6" s="1"/>
    </row>
    <row r="7" spans="1:14" ht="21" thickBot="1">
      <c r="A7" s="149" t="s">
        <v>81</v>
      </c>
      <c r="B7" s="150"/>
      <c r="C7" s="150"/>
      <c r="D7" s="150"/>
      <c r="E7" s="150"/>
      <c r="F7" s="150"/>
      <c r="G7" s="150"/>
      <c r="H7" s="150"/>
      <c r="I7" s="151"/>
    </row>
    <row r="8" spans="1:14" ht="15">
      <c r="A8" s="152" t="s">
        <v>38</v>
      </c>
      <c r="B8" s="153"/>
      <c r="C8" s="153"/>
      <c r="D8" s="153"/>
      <c r="E8" s="153"/>
      <c r="F8" s="153"/>
      <c r="G8" s="153"/>
      <c r="H8" s="153"/>
      <c r="I8" s="154"/>
    </row>
    <row r="9" spans="1:14" ht="14">
      <c r="A9" s="5"/>
      <c r="B9" s="6"/>
      <c r="C9" s="7"/>
      <c r="D9" s="8"/>
      <c r="E9" s="9"/>
      <c r="F9" s="9"/>
      <c r="G9" s="9"/>
      <c r="H9" s="10"/>
      <c r="I9" s="11"/>
    </row>
    <row r="10" spans="1:14" ht="15">
      <c r="A10" s="12" t="s">
        <v>0</v>
      </c>
      <c r="B10" s="13" t="s">
        <v>90</v>
      </c>
      <c r="C10" s="7"/>
      <c r="D10" s="13" t="s">
        <v>62</v>
      </c>
      <c r="E10" s="14"/>
      <c r="F10" s="9"/>
      <c r="G10" s="13" t="s">
        <v>90</v>
      </c>
      <c r="H10" s="7"/>
      <c r="I10" s="82">
        <v>44196</v>
      </c>
    </row>
    <row r="11" spans="1:14" s="22" customFormat="1" ht="15">
      <c r="A11" s="15" t="s">
        <v>1</v>
      </c>
      <c r="B11" s="16"/>
      <c r="C11" s="17"/>
      <c r="D11" s="16"/>
      <c r="E11" s="18"/>
      <c r="F11" s="19" t="s">
        <v>16</v>
      </c>
      <c r="G11" s="20"/>
      <c r="H11" s="7"/>
      <c r="I11" s="21"/>
      <c r="J11" s="2"/>
    </row>
    <row r="12" spans="1:14" ht="15">
      <c r="A12" s="23" t="s">
        <v>2</v>
      </c>
      <c r="B12" s="6"/>
      <c r="C12" s="7"/>
      <c r="D12" s="6"/>
      <c r="E12" s="24"/>
      <c r="F12" s="24" t="s">
        <v>61</v>
      </c>
      <c r="G12" s="20"/>
      <c r="H12" s="7"/>
      <c r="I12" s="21"/>
    </row>
    <row r="13" spans="1:14" ht="15">
      <c r="A13" s="25" t="s">
        <v>3</v>
      </c>
      <c r="B13" s="127">
        <f>41950.93</f>
        <v>41950.93</v>
      </c>
      <c r="C13" s="7"/>
      <c r="D13" s="128">
        <v>46441.21</v>
      </c>
      <c r="E13" s="26"/>
      <c r="F13" s="26" t="s">
        <v>17</v>
      </c>
      <c r="G13" s="62">
        <v>901800</v>
      </c>
      <c r="H13" s="7"/>
      <c r="I13" s="64">
        <v>901800</v>
      </c>
    </row>
    <row r="14" spans="1:14" ht="16" thickBot="1">
      <c r="A14" s="25" t="s">
        <v>66</v>
      </c>
      <c r="B14" s="127">
        <f>1369.34</f>
        <v>1369.34</v>
      </c>
      <c r="C14" s="7"/>
      <c r="D14" s="128">
        <v>1610.51</v>
      </c>
      <c r="E14" s="26"/>
      <c r="F14" s="18" t="s">
        <v>18</v>
      </c>
      <c r="G14" s="27">
        <f>SUM(G13:G13)</f>
        <v>901800</v>
      </c>
      <c r="H14" s="7"/>
      <c r="I14" s="28">
        <f>SUM(I13:I13)</f>
        <v>901800</v>
      </c>
    </row>
    <row r="15" spans="1:14" ht="16" thickTop="1">
      <c r="A15" s="25" t="s">
        <v>4</v>
      </c>
      <c r="B15" s="62">
        <v>22491.23</v>
      </c>
      <c r="C15" s="7"/>
      <c r="D15" s="62">
        <v>24808.17</v>
      </c>
      <c r="E15" s="26"/>
      <c r="F15" s="24" t="s">
        <v>19</v>
      </c>
      <c r="G15" s="20"/>
      <c r="H15" s="7"/>
      <c r="I15" s="21"/>
    </row>
    <row r="16" spans="1:14" ht="16" thickBot="1">
      <c r="A16" s="29" t="s">
        <v>34</v>
      </c>
      <c r="B16" s="30">
        <f>SUM(B13:B15)</f>
        <v>65811.5</v>
      </c>
      <c r="C16" s="7"/>
      <c r="D16" s="30">
        <f>SUM(D13:D15)</f>
        <v>72859.89</v>
      </c>
      <c r="E16" s="18"/>
      <c r="F16" s="26" t="s">
        <v>69</v>
      </c>
      <c r="G16" s="20">
        <v>225940.31</v>
      </c>
      <c r="H16" s="7"/>
      <c r="I16" s="21">
        <v>223204.08</v>
      </c>
      <c r="J16" s="133"/>
      <c r="K16" s="134"/>
      <c r="L16" s="134"/>
      <c r="M16" s="134"/>
      <c r="N16" s="134"/>
    </row>
    <row r="17" spans="1:10" ht="16" thickTop="1">
      <c r="A17" s="23" t="s">
        <v>35</v>
      </c>
      <c r="B17" s="20"/>
      <c r="C17" s="7"/>
      <c r="D17" s="20"/>
      <c r="E17" s="26"/>
      <c r="F17" s="26" t="s">
        <v>20</v>
      </c>
      <c r="G17" s="62">
        <f>I17+B64-2736.23</f>
        <v>419395.22033904202</v>
      </c>
      <c r="H17" s="7"/>
      <c r="I17" s="64">
        <v>500080.33000000013</v>
      </c>
    </row>
    <row r="18" spans="1:10" ht="16" thickBot="1">
      <c r="A18" s="25" t="s">
        <v>6</v>
      </c>
      <c r="B18" s="127">
        <v>25698.42</v>
      </c>
      <c r="C18" s="7"/>
      <c r="D18" s="62">
        <v>24351.98</v>
      </c>
      <c r="E18" s="26"/>
      <c r="F18" s="18" t="s">
        <v>21</v>
      </c>
      <c r="G18" s="27">
        <f>SUM(G16:G17)</f>
        <v>645335.53033904196</v>
      </c>
      <c r="H18" s="7"/>
      <c r="I18" s="28">
        <f>SUM(I16:I17)</f>
        <v>723284.41000000015</v>
      </c>
      <c r="J18" s="1"/>
    </row>
    <row r="19" spans="1:10" ht="17" thickTop="1" thickBot="1">
      <c r="A19" s="29" t="s">
        <v>36</v>
      </c>
      <c r="B19" s="27">
        <f>SUM(B18:B18)</f>
        <v>25698.42</v>
      </c>
      <c r="C19" s="7"/>
      <c r="D19" s="27">
        <f>SUM(D18:D18)</f>
        <v>24351.98</v>
      </c>
      <c r="E19" s="18"/>
      <c r="F19" s="9"/>
      <c r="G19" s="9"/>
      <c r="H19" s="9"/>
      <c r="I19" s="11"/>
      <c r="J19" s="1"/>
    </row>
    <row r="20" spans="1:10" ht="17" thickTop="1" thickBot="1">
      <c r="A20" s="23" t="s">
        <v>37</v>
      </c>
      <c r="B20" s="129"/>
      <c r="C20" s="17"/>
      <c r="D20" s="129"/>
      <c r="E20" s="18"/>
      <c r="F20" s="19" t="s">
        <v>22</v>
      </c>
      <c r="G20" s="30">
        <f>G14+G18</f>
        <v>1547135.530339042</v>
      </c>
      <c r="H20" s="7"/>
      <c r="I20" s="31">
        <f>I14+I18</f>
        <v>1625084.4100000001</v>
      </c>
      <c r="J20" s="1"/>
    </row>
    <row r="21" spans="1:10" ht="16" thickTop="1">
      <c r="A21" s="25" t="s">
        <v>33</v>
      </c>
      <c r="B21" s="127">
        <v>2629.65</v>
      </c>
      <c r="C21" s="7"/>
      <c r="D21" s="62">
        <v>2629.65</v>
      </c>
      <c r="E21" s="24"/>
      <c r="I21" s="32"/>
      <c r="J21" s="1"/>
    </row>
    <row r="22" spans="1:10" ht="16" thickBot="1">
      <c r="A22" s="29" t="s">
        <v>5</v>
      </c>
      <c r="B22" s="30">
        <f>SUM(B21:B21)</f>
        <v>2629.65</v>
      </c>
      <c r="C22" s="7"/>
      <c r="D22" s="30">
        <f>SUM(D21:D21)</f>
        <v>2629.65</v>
      </c>
      <c r="E22" s="26"/>
      <c r="F22" s="19" t="s">
        <v>39</v>
      </c>
      <c r="G22" s="33"/>
      <c r="H22" s="7"/>
      <c r="I22" s="32"/>
      <c r="J22" s="1"/>
    </row>
    <row r="23" spans="1:10" ht="17" thickTop="1" thickBot="1">
      <c r="A23" s="15" t="s">
        <v>7</v>
      </c>
      <c r="B23" s="30">
        <f>B16+B19+B22</f>
        <v>94139.569999999992</v>
      </c>
      <c r="C23" s="33"/>
      <c r="D23" s="30">
        <f>D16+D19+D22</f>
        <v>99841.51999999999</v>
      </c>
      <c r="E23" s="26"/>
      <c r="F23" s="26" t="s">
        <v>70</v>
      </c>
      <c r="G23" s="127">
        <f>37379.88+1099.12</f>
        <v>38479</v>
      </c>
      <c r="H23" s="7"/>
      <c r="I23" s="65">
        <v>37379.879999999997</v>
      </c>
      <c r="J23" s="1"/>
    </row>
    <row r="24" spans="1:10" ht="17" thickTop="1" thickBot="1">
      <c r="A24" s="25"/>
      <c r="B24" s="20"/>
      <c r="C24" s="7"/>
      <c r="D24" s="20"/>
      <c r="E24" s="19"/>
      <c r="F24" s="19" t="s">
        <v>5</v>
      </c>
      <c r="G24" s="60">
        <f>G23</f>
        <v>38479</v>
      </c>
      <c r="H24" s="7"/>
      <c r="I24" s="61">
        <f>I23</f>
        <v>37379.879999999997</v>
      </c>
      <c r="J24" s="1"/>
    </row>
    <row r="25" spans="1:10" ht="16" thickTop="1">
      <c r="A25" s="15" t="s">
        <v>8</v>
      </c>
      <c r="B25" s="20"/>
      <c r="C25" s="7"/>
      <c r="D25" s="20"/>
      <c r="E25" s="19"/>
      <c r="F25" s="19"/>
      <c r="G25" s="33"/>
      <c r="H25" s="7"/>
      <c r="I25" s="32"/>
      <c r="J25" s="1"/>
    </row>
    <row r="26" spans="1:10" ht="15">
      <c r="A26" s="15" t="s">
        <v>63</v>
      </c>
      <c r="B26" s="20"/>
      <c r="C26" s="7"/>
      <c r="D26" s="20"/>
      <c r="E26" s="19"/>
      <c r="F26" s="19" t="s">
        <v>23</v>
      </c>
      <c r="G26" s="20"/>
      <c r="H26" s="7"/>
      <c r="I26" s="21"/>
      <c r="J26" s="1"/>
    </row>
    <row r="27" spans="1:10" ht="15">
      <c r="A27" s="25" t="s">
        <v>64</v>
      </c>
      <c r="B27" s="20">
        <v>15644.2</v>
      </c>
      <c r="C27" s="7"/>
      <c r="D27" s="20">
        <v>11564.09</v>
      </c>
      <c r="E27" s="19"/>
      <c r="F27" s="19" t="s">
        <v>71</v>
      </c>
      <c r="G27" s="20"/>
      <c r="H27" s="7"/>
      <c r="I27" s="21"/>
    </row>
    <row r="28" spans="1:10" s="22" customFormat="1" ht="16" thickBot="1">
      <c r="A28" s="25" t="s">
        <v>65</v>
      </c>
      <c r="B28" s="63">
        <v>1018.68</v>
      </c>
      <c r="C28" s="7"/>
      <c r="D28" s="63">
        <v>841.3</v>
      </c>
      <c r="E28" s="24"/>
      <c r="F28" s="26" t="s">
        <v>72</v>
      </c>
      <c r="G28" s="121">
        <v>1520</v>
      </c>
      <c r="H28" s="7"/>
      <c r="I28" s="65">
        <v>1520</v>
      </c>
      <c r="J28" s="2"/>
    </row>
    <row r="29" spans="1:10" ht="17" thickTop="1" thickBot="1">
      <c r="A29" s="15" t="s">
        <v>13</v>
      </c>
      <c r="B29" s="60">
        <f>B27+B28</f>
        <v>16662.88</v>
      </c>
      <c r="C29" s="7"/>
      <c r="D29" s="60">
        <f>D27+D28</f>
        <v>12405.39</v>
      </c>
      <c r="E29" s="26"/>
      <c r="F29" s="19" t="s">
        <v>30</v>
      </c>
      <c r="G29" s="33">
        <f>G28</f>
        <v>1520</v>
      </c>
      <c r="H29" s="7"/>
      <c r="I29" s="32">
        <f>I28</f>
        <v>1520</v>
      </c>
    </row>
    <row r="30" spans="1:10" ht="16" thickTop="1">
      <c r="A30" s="23" t="s">
        <v>9</v>
      </c>
      <c r="B30" s="20"/>
      <c r="C30" s="7"/>
      <c r="D30" s="20"/>
      <c r="E30" s="26"/>
      <c r="F30" s="24" t="s">
        <v>24</v>
      </c>
      <c r="G30" s="20"/>
      <c r="H30" s="7"/>
      <c r="I30" s="21"/>
    </row>
    <row r="31" spans="1:10" ht="15">
      <c r="A31" s="25" t="s">
        <v>10</v>
      </c>
      <c r="B31" s="20">
        <f>53667.47-12619.19</f>
        <v>41048.28</v>
      </c>
      <c r="C31" s="7"/>
      <c r="D31" s="20">
        <f>57076.97-12619.19</f>
        <v>44457.78</v>
      </c>
      <c r="E31" s="26"/>
      <c r="F31" s="26" t="s">
        <v>25</v>
      </c>
      <c r="G31" s="20">
        <f>23241.67-8376.13</f>
        <v>14865.539999999999</v>
      </c>
      <c r="H31" s="7"/>
      <c r="I31" s="21">
        <f>12224.58</f>
        <v>12224.58</v>
      </c>
      <c r="J31" s="1"/>
    </row>
    <row r="32" spans="1:10" ht="15">
      <c r="A32" s="25" t="s">
        <v>67</v>
      </c>
      <c r="B32" s="20">
        <v>0</v>
      </c>
      <c r="C32" s="7"/>
      <c r="D32" s="20">
        <v>2.35</v>
      </c>
      <c r="E32" s="26"/>
      <c r="F32" s="26" t="s">
        <v>26</v>
      </c>
      <c r="G32" s="20">
        <v>0</v>
      </c>
      <c r="H32" s="7"/>
      <c r="I32" s="21">
        <v>24436.83</v>
      </c>
    </row>
    <row r="33" spans="1:11" ht="15">
      <c r="A33" s="25" t="s">
        <v>11</v>
      </c>
      <c r="B33" s="20">
        <f>48332.63-15366.1+4727.57</f>
        <v>37694.1</v>
      </c>
      <c r="C33" s="7"/>
      <c r="D33" s="20">
        <f>31902.13+22314.51-15366.1+7294.36+4768.03</f>
        <v>50912.93</v>
      </c>
      <c r="E33" s="18"/>
      <c r="F33" s="26" t="s">
        <v>27</v>
      </c>
      <c r="G33" s="127">
        <v>7181.35</v>
      </c>
      <c r="H33" s="7"/>
      <c r="I33" s="21">
        <v>8868.5300000000007</v>
      </c>
    </row>
    <row r="34" spans="1:11" ht="15">
      <c r="A34" s="25" t="s">
        <v>68</v>
      </c>
      <c r="B34" s="127">
        <f>3177.69+520</f>
        <v>3697.69</v>
      </c>
      <c r="C34" s="7"/>
      <c r="D34" s="20">
        <v>3193.54</v>
      </c>
      <c r="E34" s="18"/>
      <c r="F34" s="26" t="s">
        <v>28</v>
      </c>
      <c r="G34" s="127">
        <v>11311.22</v>
      </c>
      <c r="H34" s="7"/>
      <c r="I34" s="21">
        <v>6471.96</v>
      </c>
      <c r="K34" s="73"/>
    </row>
    <row r="35" spans="1:11" ht="15">
      <c r="A35" s="25" t="s">
        <v>12</v>
      </c>
      <c r="B35" s="122">
        <v>1479899.92</v>
      </c>
      <c r="C35" s="7"/>
      <c r="D35" s="62">
        <v>1555740.48</v>
      </c>
      <c r="E35" s="18"/>
      <c r="F35" s="26" t="s">
        <v>29</v>
      </c>
      <c r="G35" s="20">
        <f>9116.66+25291.02+4727.57+8376.13</f>
        <v>47511.38</v>
      </c>
      <c r="H35" s="7"/>
      <c r="I35" s="21">
        <f>17828.86+25723.89+2504.15</f>
        <v>46056.9</v>
      </c>
    </row>
    <row r="36" spans="1:11" ht="16" thickBot="1">
      <c r="A36" s="29" t="s">
        <v>13</v>
      </c>
      <c r="B36" s="30">
        <f>SUM(B31:B35)</f>
        <v>1562339.99</v>
      </c>
      <c r="C36" s="7"/>
      <c r="D36" s="30">
        <f>SUM(D31:D35)</f>
        <v>1654307.08</v>
      </c>
      <c r="E36" s="18"/>
      <c r="F36" s="26" t="s">
        <v>82</v>
      </c>
      <c r="G36" s="73">
        <v>0</v>
      </c>
      <c r="I36" s="21">
        <v>28.19</v>
      </c>
      <c r="J36" s="1"/>
    </row>
    <row r="37" spans="1:11" ht="16" thickTop="1">
      <c r="A37" s="29"/>
      <c r="B37" s="33"/>
      <c r="C37" s="7"/>
      <c r="D37" s="33"/>
      <c r="E37" s="24"/>
      <c r="F37" s="26" t="s">
        <v>73</v>
      </c>
      <c r="G37" s="62">
        <v>5138.42</v>
      </c>
      <c r="H37" s="62"/>
      <c r="I37" s="21">
        <v>4482.71</v>
      </c>
    </row>
    <row r="38" spans="1:11" ht="16" thickBot="1">
      <c r="A38" s="15" t="s">
        <v>14</v>
      </c>
      <c r="B38" s="30">
        <f>B29+B36</f>
        <v>1579002.8699999999</v>
      </c>
      <c r="C38" s="33"/>
      <c r="D38" s="30">
        <f>D29+D36</f>
        <v>1666712.47</v>
      </c>
      <c r="E38" s="24"/>
      <c r="F38" s="18" t="s">
        <v>30</v>
      </c>
      <c r="G38" s="27">
        <f>SUM(G31:G37)</f>
        <v>86007.909999999989</v>
      </c>
      <c r="H38" s="123"/>
      <c r="I38" s="28">
        <f>SUM(I31:I37)</f>
        <v>102569.70000000001</v>
      </c>
    </row>
    <row r="39" spans="1:11" ht="15" thickTop="1">
      <c r="A39" s="34"/>
      <c r="B39" s="33"/>
      <c r="C39" s="33"/>
      <c r="D39" s="33"/>
      <c r="E39" s="24"/>
      <c r="F39" s="26"/>
      <c r="G39" s="20"/>
      <c r="H39" s="7"/>
      <c r="I39" s="21"/>
    </row>
    <row r="40" spans="1:11" ht="16" thickBot="1">
      <c r="A40" s="34"/>
      <c r="B40" s="33"/>
      <c r="C40" s="33"/>
      <c r="D40" s="33"/>
      <c r="E40" s="26"/>
      <c r="F40" s="19" t="s">
        <v>31</v>
      </c>
      <c r="G40" s="30">
        <f>G29+G38</f>
        <v>87527.909999999989</v>
      </c>
      <c r="H40" s="7"/>
      <c r="I40" s="31">
        <f>I29+I38</f>
        <v>104089.70000000001</v>
      </c>
    </row>
    <row r="41" spans="1:11" s="35" customFormat="1" ht="15" thickTop="1">
      <c r="A41" s="34"/>
      <c r="B41" s="33"/>
      <c r="C41" s="33"/>
      <c r="D41" s="33"/>
      <c r="E41" s="26"/>
      <c r="F41" s="19"/>
      <c r="G41" s="33"/>
      <c r="H41" s="7"/>
      <c r="I41" s="32"/>
      <c r="J41" s="2"/>
    </row>
    <row r="42" spans="1:11" ht="16" thickBot="1">
      <c r="A42" s="15" t="s">
        <v>15</v>
      </c>
      <c r="B42" s="30">
        <f>B38+B23</f>
        <v>1673142.44</v>
      </c>
      <c r="C42" s="7"/>
      <c r="D42" s="30">
        <f>D38+D23</f>
        <v>1766553.99</v>
      </c>
      <c r="E42" s="26"/>
      <c r="F42" s="19" t="s">
        <v>32</v>
      </c>
      <c r="G42" s="30">
        <f>G20+G24+G40</f>
        <v>1673142.4403390419</v>
      </c>
      <c r="H42" s="7"/>
      <c r="I42" s="31">
        <f>I20+I24+I40</f>
        <v>1766553.99</v>
      </c>
      <c r="J42" s="3"/>
      <c r="K42" s="71"/>
    </row>
    <row r="43" spans="1:11" ht="15" thickTop="1">
      <c r="A43" s="5"/>
      <c r="B43" s="6"/>
      <c r="C43" s="7"/>
      <c r="D43" s="8"/>
      <c r="E43" s="36"/>
      <c r="F43" s="9"/>
      <c r="G43" s="37"/>
      <c r="H43" s="38"/>
      <c r="I43" s="39"/>
    </row>
    <row r="44" spans="1:11" ht="14">
      <c r="A44" s="135" t="s">
        <v>53</v>
      </c>
      <c r="B44" s="136"/>
      <c r="C44" s="136"/>
      <c r="D44" s="136"/>
      <c r="E44" s="19"/>
      <c r="F44" s="137" t="s">
        <v>54</v>
      </c>
      <c r="G44" s="137"/>
      <c r="H44" s="137"/>
      <c r="I44" s="138"/>
      <c r="J44" s="1"/>
    </row>
    <row r="45" spans="1:11" ht="15">
      <c r="A45" s="40" t="s">
        <v>0</v>
      </c>
      <c r="B45" s="13" t="s">
        <v>90</v>
      </c>
      <c r="C45" s="7"/>
      <c r="D45" s="13" t="s">
        <v>62</v>
      </c>
      <c r="E45" s="19"/>
      <c r="F45" s="42" t="s">
        <v>0</v>
      </c>
      <c r="G45" s="13" t="s">
        <v>90</v>
      </c>
      <c r="H45" s="7"/>
      <c r="I45" s="83">
        <v>44196</v>
      </c>
    </row>
    <row r="46" spans="1:11" ht="14">
      <c r="A46" s="40"/>
      <c r="B46" s="41"/>
      <c r="C46" s="7"/>
      <c r="D46" s="41"/>
      <c r="E46" s="9"/>
      <c r="I46" s="58"/>
    </row>
    <row r="47" spans="1:11" ht="14">
      <c r="A47" s="43" t="s">
        <v>40</v>
      </c>
      <c r="B47" s="66">
        <v>929961.40999999992</v>
      </c>
      <c r="C47" s="7"/>
      <c r="D47" s="66">
        <v>720411.82000000007</v>
      </c>
      <c r="E47" s="72"/>
      <c r="I47" s="58"/>
    </row>
    <row r="48" spans="1:11" ht="14">
      <c r="A48" s="43" t="s">
        <v>41</v>
      </c>
      <c r="B48" s="45">
        <f>-459360.901808445-1.32</f>
        <v>-459362.221808445</v>
      </c>
      <c r="C48" s="7"/>
      <c r="D48" s="45">
        <v>-335307.06999999995</v>
      </c>
      <c r="E48" s="9"/>
      <c r="F48" s="42"/>
      <c r="G48" s="41"/>
      <c r="H48" s="7"/>
      <c r="I48" s="44"/>
    </row>
    <row r="49" spans="1:11" ht="30">
      <c r="A49" s="48" t="s">
        <v>42</v>
      </c>
      <c r="B49" s="130">
        <f>SUM(B47:B48)</f>
        <v>470599.18819155492</v>
      </c>
      <c r="C49" s="46"/>
      <c r="D49" s="130">
        <f>SUM(D47:D48)</f>
        <v>385104.75000000012</v>
      </c>
      <c r="E49" s="9"/>
      <c r="F49" s="26" t="s">
        <v>176</v>
      </c>
      <c r="G49" s="66">
        <f>I52</f>
        <v>1625084.4100000001</v>
      </c>
      <c r="H49" s="7"/>
      <c r="I49" s="67">
        <v>1577515.1500000001</v>
      </c>
    </row>
    <row r="50" spans="1:11" ht="15">
      <c r="A50" s="43" t="s">
        <v>43</v>
      </c>
      <c r="B50" s="45">
        <v>92865.170000000013</v>
      </c>
      <c r="C50" s="7"/>
      <c r="D50" s="45">
        <v>95912.99</v>
      </c>
      <c r="E50" s="9"/>
      <c r="F50" s="26" t="s">
        <v>55</v>
      </c>
      <c r="G50" s="66">
        <v>0</v>
      </c>
      <c r="H50" s="7"/>
      <c r="I50" s="67">
        <v>0</v>
      </c>
    </row>
    <row r="51" spans="1:11" ht="15">
      <c r="A51" s="43"/>
      <c r="B51" s="130">
        <f>B49+B50</f>
        <v>563464.3581915549</v>
      </c>
      <c r="C51" s="7"/>
      <c r="D51" s="130">
        <f>D49+D50</f>
        <v>481017.74000000011</v>
      </c>
      <c r="E51" s="9"/>
      <c r="F51" s="26" t="s">
        <v>56</v>
      </c>
      <c r="G51" s="45">
        <f>B64</f>
        <v>-77948.879660958119</v>
      </c>
      <c r="H51" s="7"/>
      <c r="I51" s="68">
        <f>D64</f>
        <v>47569.27000000012</v>
      </c>
    </row>
    <row r="52" spans="1:11" ht="31" thickBot="1">
      <c r="A52" s="43" t="s">
        <v>44</v>
      </c>
      <c r="B52" s="66">
        <v>-200804.94760687201</v>
      </c>
      <c r="C52" s="7"/>
      <c r="D52" s="66">
        <v>-125545.45000000001</v>
      </c>
      <c r="E52" s="9"/>
      <c r="F52" s="26" t="s">
        <v>91</v>
      </c>
      <c r="G52" s="69">
        <f>SUM(G49:G51)</f>
        <v>1547135.530339042</v>
      </c>
      <c r="H52" s="46"/>
      <c r="I52" s="70">
        <f>SUM(I49:I51)-0.01</f>
        <v>1625084.4100000001</v>
      </c>
      <c r="J52" s="1"/>
      <c r="K52" s="73"/>
    </row>
    <row r="53" spans="1:11" ht="15" thickTop="1">
      <c r="A53" s="43" t="s">
        <v>45</v>
      </c>
      <c r="B53" s="66">
        <v>-443114.96024564101</v>
      </c>
      <c r="C53" s="7"/>
      <c r="D53" s="66">
        <v>-281930.65999999997</v>
      </c>
      <c r="E53" s="9"/>
      <c r="F53" s="47"/>
      <c r="G53" s="37"/>
      <c r="H53" s="38"/>
      <c r="I53" s="39"/>
    </row>
    <row r="54" spans="1:11" ht="14">
      <c r="A54" s="43" t="s">
        <v>74</v>
      </c>
      <c r="B54" s="66">
        <v>0</v>
      </c>
      <c r="C54" s="7"/>
      <c r="D54" s="66">
        <v>0</v>
      </c>
      <c r="E54" s="9"/>
      <c r="F54" s="139" t="s">
        <v>178</v>
      </c>
      <c r="G54" s="139"/>
      <c r="H54" s="139"/>
      <c r="I54" s="140"/>
    </row>
    <row r="55" spans="1:11" s="2" customFormat="1" ht="15">
      <c r="A55" s="5" t="s">
        <v>57</v>
      </c>
      <c r="B55" s="66">
        <f>-4587.66</f>
        <v>-4587.66</v>
      </c>
      <c r="C55" s="7"/>
      <c r="D55" s="66">
        <v>-29468.03</v>
      </c>
      <c r="E55" s="9"/>
      <c r="F55" s="124" t="s">
        <v>58</v>
      </c>
      <c r="G55" s="79" t="s">
        <v>59</v>
      </c>
      <c r="H55" s="79"/>
      <c r="I55" s="131" t="s">
        <v>87</v>
      </c>
    </row>
    <row r="56" spans="1:11" s="2" customFormat="1" ht="14">
      <c r="A56" s="43" t="s">
        <v>46</v>
      </c>
      <c r="B56" s="45">
        <v>5581.4800000000005</v>
      </c>
      <c r="C56" s="7"/>
      <c r="D56" s="45">
        <v>17874.13</v>
      </c>
      <c r="E56" s="9"/>
      <c r="F56" s="124"/>
      <c r="G56" s="77"/>
      <c r="H56" s="77"/>
      <c r="I56" s="131"/>
    </row>
    <row r="57" spans="1:11" s="2" customFormat="1" ht="14">
      <c r="A57" s="48" t="s">
        <v>47</v>
      </c>
      <c r="B57" s="130">
        <f>SUM(B51:B56)</f>
        <v>-79461.729660958124</v>
      </c>
      <c r="C57" s="7"/>
      <c r="D57" s="130">
        <f>SUM(D51:D56)</f>
        <v>61947.730000000127</v>
      </c>
      <c r="E57" s="9"/>
      <c r="F57" s="124"/>
      <c r="G57" s="77"/>
      <c r="H57" s="77"/>
      <c r="I57" s="131"/>
    </row>
    <row r="58" spans="1:11" s="2" customFormat="1" ht="14">
      <c r="A58" s="43" t="s">
        <v>48</v>
      </c>
      <c r="B58" s="66">
        <v>4423.1000000000004</v>
      </c>
      <c r="C58" s="7"/>
      <c r="D58" s="66">
        <v>12585.45</v>
      </c>
      <c r="E58" s="9"/>
      <c r="F58" s="78" t="s">
        <v>83</v>
      </c>
      <c r="G58" s="80" t="s">
        <v>166</v>
      </c>
      <c r="H58" s="80"/>
      <c r="I58" s="132" t="s">
        <v>88</v>
      </c>
    </row>
    <row r="59" spans="1:11" s="2" customFormat="1" ht="14">
      <c r="A59" s="43" t="s">
        <v>49</v>
      </c>
      <c r="B59" s="45">
        <v>-2910.25</v>
      </c>
      <c r="C59" s="7"/>
      <c r="D59" s="45">
        <v>-2527.09</v>
      </c>
      <c r="E59" s="9"/>
      <c r="F59" s="78" t="s">
        <v>84</v>
      </c>
      <c r="G59" s="81" t="s">
        <v>177</v>
      </c>
      <c r="H59" s="81"/>
      <c r="I59" s="125" t="s">
        <v>89</v>
      </c>
    </row>
    <row r="60" spans="1:11" s="2" customFormat="1" ht="14">
      <c r="A60" s="43"/>
      <c r="B60" s="66"/>
      <c r="C60" s="7"/>
      <c r="D60" s="66"/>
      <c r="E60" s="9"/>
      <c r="F60" s="74"/>
      <c r="G60" s="74"/>
      <c r="H60" s="74"/>
      <c r="I60" s="75"/>
    </row>
    <row r="61" spans="1:11" s="2" customFormat="1" ht="14">
      <c r="A61" s="48" t="s">
        <v>50</v>
      </c>
      <c r="B61" s="130">
        <f>SUM(B57:B59)</f>
        <v>-77948.879660958119</v>
      </c>
      <c r="C61" s="7"/>
      <c r="D61" s="130">
        <f>SUM(D57:D59)+0.01</f>
        <v>72006.100000000122</v>
      </c>
      <c r="E61" s="9"/>
      <c r="F61" s="147" t="s">
        <v>60</v>
      </c>
      <c r="G61" s="147"/>
      <c r="H61" s="147"/>
      <c r="I61" s="148"/>
    </row>
    <row r="62" spans="1:11" s="2" customFormat="1" ht="14">
      <c r="A62" s="43" t="s">
        <v>51</v>
      </c>
      <c r="B62" s="45"/>
      <c r="C62" s="7"/>
      <c r="D62" s="45">
        <v>-24436.83</v>
      </c>
      <c r="E62" s="9"/>
      <c r="F62" s="74"/>
      <c r="G62" s="74"/>
      <c r="H62" s="74"/>
      <c r="I62" s="75"/>
    </row>
    <row r="63" spans="1:11" s="2" customFormat="1" ht="14">
      <c r="A63" s="43"/>
      <c r="B63" s="66"/>
      <c r="C63" s="7"/>
      <c r="D63" s="66"/>
      <c r="E63" s="9"/>
      <c r="F63" s="147" t="s">
        <v>85</v>
      </c>
      <c r="G63" s="147"/>
      <c r="H63" s="147"/>
      <c r="I63" s="148"/>
    </row>
    <row r="64" spans="1:11" s="2" customFormat="1" ht="15" thickBot="1">
      <c r="A64" s="48" t="s">
        <v>52</v>
      </c>
      <c r="B64" s="50">
        <f>SUM(B61:B62)</f>
        <v>-77948.879660958119</v>
      </c>
      <c r="C64" s="7"/>
      <c r="D64" s="50">
        <f>SUM(D61:D62)</f>
        <v>47569.27000000012</v>
      </c>
      <c r="E64" s="9"/>
      <c r="F64" s="147" t="s">
        <v>86</v>
      </c>
      <c r="G64" s="147"/>
      <c r="H64" s="147"/>
      <c r="I64" s="148"/>
    </row>
    <row r="65" spans="1:9" s="2" customFormat="1" ht="14.5" customHeight="1" thickTop="1" thickBot="1">
      <c r="A65" s="51"/>
      <c r="B65" s="52"/>
      <c r="C65" s="53"/>
      <c r="D65" s="52"/>
      <c r="E65" s="49"/>
      <c r="F65" s="49"/>
      <c r="G65" s="49"/>
      <c r="H65" s="49"/>
      <c r="I65" s="54"/>
    </row>
    <row r="66" spans="1:9" ht="14.5" customHeight="1">
      <c r="A66" s="126"/>
      <c r="B66" s="126"/>
      <c r="C66" s="126"/>
      <c r="D66" s="126"/>
      <c r="E66" s="126"/>
      <c r="F66" s="126"/>
      <c r="G66" s="126"/>
      <c r="H66" s="126"/>
      <c r="I66" s="126"/>
    </row>
    <row r="67" spans="1:9" ht="14.5" customHeight="1">
      <c r="A67" s="76"/>
      <c r="B67" s="76"/>
      <c r="C67" s="76"/>
      <c r="D67" s="76"/>
      <c r="E67" s="76"/>
      <c r="F67" s="76"/>
      <c r="G67" s="76"/>
      <c r="H67" s="76"/>
      <c r="I67" s="76"/>
    </row>
    <row r="68" spans="1:9" ht="14.5" customHeight="1">
      <c r="A68" s="76"/>
      <c r="B68" s="76"/>
      <c r="C68" s="76"/>
      <c r="D68" s="76"/>
      <c r="E68" s="76"/>
      <c r="F68" s="76"/>
      <c r="G68" s="76"/>
      <c r="H68" s="76"/>
      <c r="I68" s="76"/>
    </row>
    <row r="69" spans="1:9" ht="14.5" customHeight="1">
      <c r="A69" s="76"/>
      <c r="B69" s="76"/>
      <c r="C69" s="76"/>
      <c r="D69" s="76"/>
      <c r="E69" s="76"/>
      <c r="F69" s="76"/>
      <c r="G69" s="76"/>
      <c r="H69" s="76"/>
      <c r="I69" s="76"/>
    </row>
    <row r="70" spans="1:9" ht="14.5" customHeight="1">
      <c r="A70" s="76"/>
      <c r="B70" s="76"/>
      <c r="C70" s="76"/>
      <c r="D70" s="76"/>
      <c r="E70" s="76"/>
      <c r="F70" s="76"/>
      <c r="G70" s="76"/>
      <c r="H70" s="76"/>
      <c r="I70" s="76"/>
    </row>
    <row r="71" spans="1:9" ht="14.5" customHeight="1">
      <c r="A71" s="76"/>
      <c r="B71" s="76"/>
      <c r="C71" s="76"/>
      <c r="D71" s="76"/>
      <c r="E71" s="76"/>
      <c r="F71" s="76"/>
      <c r="G71" s="76"/>
      <c r="H71" s="76"/>
      <c r="I71" s="76"/>
    </row>
    <row r="72" spans="1:9" ht="14.5" customHeight="1">
      <c r="A72" s="76"/>
      <c r="B72" s="76"/>
      <c r="C72" s="76"/>
      <c r="D72" s="76"/>
      <c r="E72" s="76"/>
      <c r="F72" s="76"/>
      <c r="G72" s="76"/>
      <c r="H72" s="76"/>
      <c r="I72" s="76"/>
    </row>
    <row r="73" spans="1:9" ht="14.5" customHeight="1">
      <c r="A73" s="76"/>
      <c r="B73" s="76"/>
      <c r="C73" s="76"/>
      <c r="D73" s="76"/>
      <c r="E73" s="76"/>
      <c r="F73" s="76"/>
      <c r="G73" s="76"/>
      <c r="H73" s="76"/>
      <c r="I73" s="76"/>
    </row>
    <row r="74" spans="1:9" ht="14.5" customHeight="1">
      <c r="A74" s="76"/>
      <c r="B74" s="76"/>
      <c r="C74" s="76"/>
      <c r="D74" s="76"/>
      <c r="E74" s="76"/>
      <c r="F74" s="76"/>
      <c r="G74" s="76"/>
      <c r="H74" s="76"/>
      <c r="I74" s="76"/>
    </row>
    <row r="75" spans="1:9" ht="14.5" customHeight="1">
      <c r="A75" s="76"/>
      <c r="B75" s="76"/>
      <c r="C75" s="76"/>
      <c r="D75" s="76"/>
      <c r="E75" s="76"/>
      <c r="F75" s="76"/>
      <c r="G75" s="76"/>
      <c r="H75" s="76"/>
      <c r="I75" s="76"/>
    </row>
    <row r="76" spans="1:9" ht="14.5" customHeight="1">
      <c r="A76" s="76"/>
      <c r="B76" s="76"/>
      <c r="C76" s="76"/>
      <c r="D76" s="76"/>
      <c r="E76" s="76"/>
      <c r="F76" s="76"/>
      <c r="G76" s="76"/>
      <c r="H76" s="76"/>
      <c r="I76" s="76"/>
    </row>
    <row r="77" spans="1:9" ht="14.5" customHeight="1">
      <c r="A77" s="76"/>
      <c r="B77" s="76"/>
      <c r="C77" s="76"/>
      <c r="D77" s="76"/>
      <c r="E77" s="76"/>
      <c r="F77" s="76"/>
      <c r="G77" s="76"/>
      <c r="H77" s="76"/>
      <c r="I77" s="76"/>
    </row>
    <row r="78" spans="1:9" ht="14.5" customHeight="1">
      <c r="A78" s="76"/>
      <c r="B78" s="76"/>
      <c r="C78" s="76"/>
      <c r="D78" s="76"/>
      <c r="E78" s="76"/>
      <c r="F78" s="76"/>
      <c r="G78" s="76"/>
      <c r="H78" s="76"/>
      <c r="I78" s="76"/>
    </row>
    <row r="79" spans="1:9" ht="14.5" customHeight="1">
      <c r="A79" s="76"/>
      <c r="B79" s="76"/>
      <c r="C79" s="76"/>
      <c r="D79" s="76"/>
      <c r="E79" s="76"/>
      <c r="F79" s="76"/>
      <c r="G79" s="76"/>
      <c r="H79" s="76"/>
      <c r="I79" s="76"/>
    </row>
    <row r="80" spans="1:9" ht="14.5" customHeight="1">
      <c r="A80" s="76"/>
      <c r="B80" s="76"/>
      <c r="C80" s="76"/>
      <c r="D80" s="76"/>
      <c r="E80" s="76"/>
      <c r="F80" s="76"/>
      <c r="G80" s="76"/>
      <c r="H80" s="76"/>
      <c r="I80" s="76"/>
    </row>
    <row r="81" spans="1:9" ht="14.5" customHeight="1">
      <c r="A81" s="76"/>
      <c r="B81" s="76"/>
      <c r="C81" s="76"/>
      <c r="D81" s="76"/>
      <c r="E81" s="76"/>
      <c r="F81" s="76"/>
      <c r="G81" s="76"/>
      <c r="H81" s="76"/>
      <c r="I81" s="76"/>
    </row>
    <row r="82" spans="1:9" ht="14.5" customHeight="1">
      <c r="A82" s="76"/>
      <c r="B82" s="76"/>
      <c r="C82" s="76"/>
      <c r="D82" s="76"/>
      <c r="E82" s="76"/>
      <c r="F82" s="76"/>
      <c r="G82" s="76"/>
      <c r="H82" s="76"/>
      <c r="I82" s="76"/>
    </row>
    <row r="83" spans="1:9" ht="14.5" customHeight="1">
      <c r="A83" s="76"/>
      <c r="B83" s="76"/>
      <c r="C83" s="76"/>
      <c r="D83" s="76"/>
      <c r="E83" s="76"/>
      <c r="F83" s="76"/>
      <c r="G83" s="76"/>
      <c r="H83" s="76"/>
      <c r="I83" s="76"/>
    </row>
    <row r="84" spans="1:9" ht="14.5" customHeight="1">
      <c r="A84" s="76"/>
      <c r="B84" s="76"/>
      <c r="C84" s="76"/>
      <c r="D84" s="76"/>
      <c r="E84" s="76"/>
      <c r="F84" s="76"/>
      <c r="G84" s="76"/>
      <c r="H84" s="76"/>
      <c r="I84" s="76"/>
    </row>
    <row r="85" spans="1:9" ht="14.5" customHeight="1">
      <c r="A85" s="76"/>
      <c r="B85" s="76"/>
      <c r="C85" s="76"/>
      <c r="D85" s="76"/>
      <c r="E85" s="76"/>
      <c r="F85" s="76"/>
      <c r="G85" s="76"/>
      <c r="H85" s="76"/>
      <c r="I85" s="76"/>
    </row>
    <row r="86" spans="1:9" ht="14.5" customHeight="1">
      <c r="A86" s="76"/>
      <c r="B86" s="76"/>
      <c r="C86" s="76"/>
      <c r="D86" s="76"/>
      <c r="E86" s="76"/>
      <c r="F86" s="76"/>
      <c r="G86" s="76"/>
      <c r="H86" s="76"/>
      <c r="I86" s="76"/>
    </row>
    <row r="87" spans="1:9" ht="14.5" customHeight="1">
      <c r="A87" s="76"/>
      <c r="B87" s="76"/>
      <c r="C87" s="76"/>
      <c r="D87" s="76"/>
      <c r="E87" s="76"/>
      <c r="F87" s="76"/>
      <c r="G87" s="76"/>
      <c r="H87" s="76"/>
      <c r="I87" s="76"/>
    </row>
    <row r="88" spans="1:9" ht="14.5" customHeight="1">
      <c r="A88" s="76"/>
      <c r="B88" s="76"/>
      <c r="C88" s="76"/>
      <c r="D88" s="76"/>
      <c r="E88" s="76"/>
      <c r="F88" s="76"/>
      <c r="G88" s="76"/>
      <c r="H88" s="76"/>
      <c r="I88" s="76"/>
    </row>
    <row r="89" spans="1:9" ht="14.5" customHeight="1">
      <c r="A89" s="76"/>
      <c r="B89" s="76"/>
      <c r="C89" s="76"/>
      <c r="D89" s="76"/>
      <c r="E89" s="76"/>
      <c r="F89" s="76"/>
      <c r="G89" s="76"/>
      <c r="H89" s="76"/>
      <c r="I89" s="76"/>
    </row>
    <row r="90" spans="1:9" ht="14.5" customHeight="1">
      <c r="A90" s="76"/>
      <c r="B90" s="76"/>
      <c r="C90" s="76"/>
      <c r="D90" s="76"/>
      <c r="E90" s="76"/>
      <c r="F90" s="76"/>
      <c r="G90" s="76"/>
      <c r="H90" s="76"/>
      <c r="I90" s="76"/>
    </row>
    <row r="91" spans="1:9" ht="14.5" customHeight="1">
      <c r="A91" s="76"/>
      <c r="B91" s="76"/>
      <c r="C91" s="76"/>
      <c r="D91" s="76"/>
      <c r="E91" s="76"/>
      <c r="F91" s="76"/>
      <c r="G91" s="76"/>
      <c r="H91" s="76"/>
      <c r="I91" s="76"/>
    </row>
    <row r="92" spans="1:9" ht="14.5" customHeight="1">
      <c r="A92" s="76"/>
      <c r="B92" s="76"/>
      <c r="C92" s="76"/>
      <c r="D92" s="76"/>
      <c r="E92" s="76"/>
      <c r="F92" s="76"/>
      <c r="G92" s="76"/>
      <c r="H92" s="76"/>
      <c r="I92" s="76"/>
    </row>
    <row r="93" spans="1:9" ht="14.5" customHeight="1">
      <c r="A93" s="76"/>
      <c r="B93" s="76"/>
      <c r="C93" s="76"/>
      <c r="D93" s="76"/>
      <c r="E93" s="76"/>
      <c r="F93" s="76"/>
      <c r="G93" s="76"/>
      <c r="H93" s="76"/>
      <c r="I93" s="76"/>
    </row>
    <row r="94" spans="1:9" ht="14.5" customHeight="1">
      <c r="A94" s="76"/>
      <c r="B94" s="76"/>
      <c r="C94" s="76"/>
      <c r="D94" s="76"/>
      <c r="E94" s="76"/>
      <c r="F94" s="76"/>
      <c r="G94" s="76"/>
      <c r="H94" s="76"/>
      <c r="I94" s="76"/>
    </row>
    <row r="95" spans="1:9" ht="14.5" customHeight="1">
      <c r="A95" s="76"/>
      <c r="B95" s="76"/>
      <c r="C95" s="76"/>
      <c r="D95" s="76"/>
      <c r="E95" s="76"/>
      <c r="F95" s="76"/>
      <c r="G95" s="76"/>
      <c r="H95" s="76"/>
      <c r="I95" s="76"/>
    </row>
    <row r="96" spans="1:9" ht="14.5" customHeight="1">
      <c r="A96" s="76"/>
      <c r="B96" s="76"/>
      <c r="C96" s="76"/>
      <c r="D96" s="76"/>
      <c r="E96" s="76"/>
      <c r="F96" s="76"/>
      <c r="G96" s="76"/>
      <c r="H96" s="76"/>
      <c r="I96" s="76"/>
    </row>
    <row r="97" spans="1:9" ht="14.5" customHeight="1">
      <c r="A97" s="76"/>
      <c r="B97" s="76"/>
      <c r="C97" s="76"/>
      <c r="D97" s="76"/>
      <c r="E97" s="76"/>
      <c r="F97" s="76"/>
      <c r="G97" s="76"/>
      <c r="H97" s="76"/>
      <c r="I97" s="76"/>
    </row>
    <row r="98" spans="1:9" ht="14.5" customHeight="1">
      <c r="A98" s="76"/>
      <c r="B98" s="76"/>
      <c r="C98" s="76"/>
      <c r="D98" s="76"/>
      <c r="E98" s="76"/>
      <c r="F98" s="76"/>
      <c r="G98" s="76"/>
      <c r="H98" s="76"/>
      <c r="I98" s="76"/>
    </row>
    <row r="99" spans="1:9" ht="14.5" customHeight="1">
      <c r="A99" s="76"/>
      <c r="B99" s="76"/>
      <c r="C99" s="76"/>
      <c r="D99" s="76"/>
      <c r="E99" s="76"/>
      <c r="F99" s="76"/>
      <c r="G99" s="76"/>
      <c r="H99" s="76"/>
      <c r="I99" s="76"/>
    </row>
    <row r="100" spans="1:9" ht="14.5" customHeight="1">
      <c r="A100" s="76"/>
      <c r="B100" s="76"/>
      <c r="C100" s="76"/>
      <c r="D100" s="76"/>
      <c r="E100" s="76"/>
      <c r="F100" s="76"/>
      <c r="G100" s="76"/>
      <c r="H100" s="76"/>
      <c r="I100" s="76"/>
    </row>
    <row r="101" spans="1:9" ht="14.5" customHeight="1">
      <c r="A101" s="76"/>
      <c r="B101" s="76"/>
      <c r="C101" s="76"/>
      <c r="D101" s="76"/>
      <c r="E101" s="76"/>
      <c r="F101" s="76"/>
      <c r="G101" s="76"/>
      <c r="H101" s="76"/>
      <c r="I101" s="76"/>
    </row>
    <row r="102" spans="1:9" ht="14.5" customHeight="1">
      <c r="A102" s="76"/>
      <c r="B102" s="76"/>
      <c r="C102" s="76"/>
      <c r="D102" s="76"/>
      <c r="E102" s="76"/>
      <c r="F102" s="76"/>
      <c r="G102" s="76"/>
      <c r="H102" s="76"/>
      <c r="I102" s="76"/>
    </row>
    <row r="103" spans="1:9" ht="14.5" customHeight="1">
      <c r="A103" s="76"/>
      <c r="B103" s="76"/>
      <c r="C103" s="76"/>
      <c r="D103" s="76"/>
      <c r="E103" s="76"/>
      <c r="F103" s="76"/>
      <c r="G103" s="76"/>
      <c r="H103" s="76"/>
      <c r="I103" s="76"/>
    </row>
    <row r="104" spans="1:9" ht="14.5" customHeight="1">
      <c r="A104" s="76"/>
      <c r="B104" s="76"/>
      <c r="C104" s="76"/>
      <c r="D104" s="76"/>
      <c r="E104" s="76"/>
      <c r="F104" s="76"/>
      <c r="G104" s="76"/>
      <c r="H104" s="76"/>
      <c r="I104" s="76"/>
    </row>
    <row r="105" spans="1:9" ht="14.5" customHeight="1">
      <c r="A105" s="76"/>
      <c r="B105" s="76"/>
      <c r="C105" s="76"/>
      <c r="D105" s="76"/>
      <c r="E105" s="76"/>
      <c r="F105" s="76"/>
      <c r="G105" s="76"/>
      <c r="H105" s="76"/>
      <c r="I105" s="76"/>
    </row>
    <row r="106" spans="1:9" ht="14.5" customHeight="1">
      <c r="A106" s="76"/>
      <c r="B106" s="76"/>
      <c r="C106" s="76"/>
      <c r="D106" s="76"/>
      <c r="E106" s="76"/>
      <c r="F106" s="76"/>
      <c r="G106" s="76"/>
      <c r="H106" s="76"/>
      <c r="I106" s="76"/>
    </row>
    <row r="107" spans="1:9" ht="14.5" customHeight="1">
      <c r="A107" s="76"/>
      <c r="B107" s="76"/>
      <c r="C107" s="76"/>
      <c r="D107" s="76"/>
      <c r="E107" s="76"/>
      <c r="F107" s="76"/>
      <c r="G107" s="76"/>
      <c r="H107" s="76"/>
      <c r="I107" s="76"/>
    </row>
    <row r="108" spans="1:9" ht="14.5" customHeight="1">
      <c r="A108" s="76"/>
      <c r="B108" s="76"/>
      <c r="C108" s="76"/>
      <c r="D108" s="76"/>
      <c r="E108" s="76"/>
      <c r="F108" s="76"/>
      <c r="G108" s="76"/>
      <c r="H108" s="76"/>
      <c r="I108" s="76"/>
    </row>
    <row r="109" spans="1:9" ht="14.5" customHeight="1">
      <c r="A109" s="76"/>
      <c r="B109" s="76"/>
      <c r="C109" s="76"/>
      <c r="D109" s="76"/>
      <c r="E109" s="76"/>
      <c r="F109" s="76"/>
      <c r="G109" s="76"/>
      <c r="H109" s="76"/>
      <c r="I109" s="76"/>
    </row>
    <row r="110" spans="1:9" ht="14.5" customHeight="1">
      <c r="A110" s="76"/>
      <c r="B110" s="76"/>
      <c r="C110" s="76"/>
      <c r="D110" s="76"/>
      <c r="E110" s="76"/>
      <c r="F110" s="76"/>
      <c r="G110" s="76"/>
      <c r="H110" s="76"/>
      <c r="I110" s="76"/>
    </row>
    <row r="111" spans="1:9" ht="13.25" customHeight="1">
      <c r="A111" s="76"/>
      <c r="B111" s="76"/>
      <c r="C111" s="76"/>
      <c r="D111" s="76"/>
      <c r="E111" s="76"/>
      <c r="F111" s="76"/>
      <c r="G111" s="76"/>
      <c r="H111" s="76"/>
      <c r="I111" s="76"/>
    </row>
  </sheetData>
  <mergeCells count="15">
    <mergeCell ref="F61:I61"/>
    <mergeCell ref="F63:I63"/>
    <mergeCell ref="F64:I64"/>
    <mergeCell ref="A7:I7"/>
    <mergeCell ref="A8:I8"/>
    <mergeCell ref="J16:N16"/>
    <mergeCell ref="A44:D44"/>
    <mergeCell ref="F44:I44"/>
    <mergeCell ref="F54:I54"/>
    <mergeCell ref="A1:I1"/>
    <mergeCell ref="A2:I2"/>
    <mergeCell ref="A3:I3"/>
    <mergeCell ref="A4:I4"/>
    <mergeCell ref="A5:I5"/>
    <mergeCell ref="A6:I6"/>
  </mergeCells>
  <printOptions horizontalCentered="1"/>
  <pageMargins left="0.24" right="0.25" top="0.28999999999999998" bottom="2.09" header="0.3" footer="0.3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ΓΕΝ. ΕΚΜΕΤΑΛΛΕΥΣΗ ΕΛΠ</vt:lpstr>
      <vt:lpstr>ΙΣΟΛΟΓΙΣΜΟΣ ΕΛΠ 31.12.2021</vt:lpstr>
      <vt:lpstr>'ΙΣΟΛΟΓΙΣΜΟΣ ΕΛΠ 31.12.2021'!Print_Area</vt:lpstr>
    </vt:vector>
  </TitlesOfParts>
  <Company>karpodinis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karpo</dc:creator>
  <cp:lastModifiedBy>Microsoft Office User</cp:lastModifiedBy>
  <cp:lastPrinted>2022-06-27T11:56:42Z</cp:lastPrinted>
  <dcterms:created xsi:type="dcterms:W3CDTF">2014-10-01T18:07:26Z</dcterms:created>
  <dcterms:modified xsi:type="dcterms:W3CDTF">2022-07-07T17:17:45Z</dcterms:modified>
</cp:coreProperties>
</file>